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uillinoisedu-my.sharepoint.com/personal/npaulson_illinois_edu/Documents/Documents/2025 drafts/2025-11-04 Harvest Prices Crop Insurance 2025/"/>
    </mc:Choice>
  </mc:AlternateContent>
  <xr:revisionPtr revIDLastSave="86" documentId="8_{E64BCF04-B5DC-4E62-955D-C0AFF48AF124}" xr6:coauthVersionLast="47" xr6:coauthVersionMax="47" xr10:uidLastSave="{90271688-F1B4-4F7F-B45A-90B83761A09F}"/>
  <bookViews>
    <workbookView xWindow="3720" yWindow="3765" windowWidth="18210" windowHeight="12615" xr2:uid="{44D3407E-B69F-4EAA-8EA9-0F7E4DC3B2A5}"/>
  </bookViews>
  <sheets>
    <sheet name="Calc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S28" i="1" l="1"/>
  <c r="S29" i="1"/>
  <c r="S27" i="1"/>
  <c r="S12" i="1"/>
  <c r="S13" i="1"/>
  <c r="S14" i="1"/>
  <c r="J5" i="1"/>
  <c r="M25" i="1"/>
  <c r="M31" i="1" s="1"/>
  <c r="M10" i="1"/>
  <c r="M16" i="1" s="1"/>
  <c r="F27" i="1"/>
  <c r="G27" i="1" s="1"/>
  <c r="F28" i="1"/>
  <c r="G28" i="1" s="1"/>
  <c r="F29" i="1"/>
  <c r="G29" i="1" s="1"/>
  <c r="F26" i="1"/>
  <c r="G26" i="1" s="1"/>
  <c r="J20" i="1"/>
  <c r="F12" i="1"/>
  <c r="G12" i="1" s="1"/>
  <c r="F13" i="1"/>
  <c r="G13" i="1" s="1"/>
  <c r="F14" i="1"/>
  <c r="G14" i="1" s="1"/>
  <c r="F11" i="1"/>
  <c r="G11" i="1" s="1"/>
  <c r="L25" i="1" l="1"/>
  <c r="K25" i="1" s="1"/>
  <c r="J25" i="1" s="1"/>
  <c r="I25" i="1" s="1"/>
  <c r="N25" i="1"/>
  <c r="O25" i="1" s="1"/>
  <c r="N10" i="1"/>
  <c r="O10" i="1" s="1"/>
  <c r="L10" i="1"/>
  <c r="K10" i="1" s="1"/>
  <c r="J10" i="1" s="1"/>
  <c r="I10" i="1" s="1"/>
  <c r="I11" i="1" s="1"/>
  <c r="M28" i="1"/>
  <c r="M26" i="1"/>
  <c r="M29" i="1"/>
  <c r="M27" i="1"/>
  <c r="N28" i="1" l="1"/>
  <c r="N26" i="1"/>
  <c r="N27" i="1"/>
  <c r="N29" i="1"/>
  <c r="L31" i="1"/>
  <c r="L29" i="1"/>
  <c r="L16" i="1"/>
  <c r="L28" i="1"/>
  <c r="L27" i="1"/>
  <c r="N31" i="1"/>
  <c r="L26" i="1"/>
  <c r="L12" i="1"/>
  <c r="L14" i="1"/>
  <c r="L13" i="1"/>
  <c r="L11" i="1"/>
  <c r="K12" i="1" l="1"/>
  <c r="K16" i="1"/>
  <c r="K14" i="1"/>
  <c r="K13" i="1"/>
  <c r="K11" i="1"/>
  <c r="K31" i="1"/>
  <c r="K27" i="1"/>
  <c r="K26" i="1"/>
  <c r="K28" i="1"/>
  <c r="K29" i="1"/>
  <c r="M12" i="1"/>
  <c r="M14" i="1"/>
  <c r="M13" i="1"/>
  <c r="M11" i="1"/>
  <c r="N16" i="1"/>
  <c r="J26" i="1" l="1"/>
  <c r="J28" i="1"/>
  <c r="J27" i="1"/>
  <c r="J31" i="1"/>
  <c r="J29" i="1"/>
  <c r="J13" i="1"/>
  <c r="J16" i="1"/>
  <c r="J14" i="1"/>
  <c r="J11" i="1"/>
  <c r="J12" i="1"/>
  <c r="N12" i="1"/>
  <c r="N14" i="1"/>
  <c r="N13" i="1"/>
  <c r="N11" i="1"/>
  <c r="O29" i="1" l="1"/>
  <c r="O26" i="1"/>
  <c r="O27" i="1"/>
  <c r="O31" i="1"/>
  <c r="O28" i="1"/>
  <c r="I12" i="1"/>
  <c r="I14" i="1"/>
  <c r="I16" i="1"/>
  <c r="I13" i="1"/>
  <c r="I28" i="1"/>
  <c r="I29" i="1"/>
  <c r="I26" i="1"/>
  <c r="I27" i="1"/>
  <c r="I31" i="1"/>
  <c r="O16" i="1" l="1"/>
  <c r="O13" i="1" l="1"/>
  <c r="O11" i="1"/>
  <c r="O12" i="1"/>
  <c r="O14" i="1"/>
</calcChain>
</file>

<file path=xl/sharedStrings.xml><?xml version="1.0" encoding="utf-8"?>
<sst xmlns="http://schemas.openxmlformats.org/spreadsheetml/2006/main" count="29" uniqueCount="18">
  <si>
    <t>% decline in price</t>
  </si>
  <si>
    <t>Yield</t>
  </si>
  <si>
    <t>Corn</t>
  </si>
  <si>
    <t>Yield/APH</t>
  </si>
  <si>
    <t>Soybeans</t>
  </si>
  <si>
    <t>Coverage</t>
  </si>
  <si>
    <t>Revenue Guarantee</t>
  </si>
  <si>
    <r>
      <t>Projected Price</t>
    </r>
    <r>
      <rPr>
        <vertAlign val="superscript"/>
        <sz val="11"/>
        <color theme="1"/>
        <rFont val="Calibri"/>
        <family val="2"/>
        <scheme val="minor"/>
      </rPr>
      <t>1</t>
    </r>
  </si>
  <si>
    <r>
      <t>Harvest Price</t>
    </r>
    <r>
      <rPr>
        <vertAlign val="superscript"/>
        <sz val="11"/>
        <color theme="1"/>
        <rFont val="Calibri"/>
        <family val="2"/>
        <scheme val="minor"/>
      </rPr>
      <t>2</t>
    </r>
  </si>
  <si>
    <r>
      <t>APH Yield</t>
    </r>
    <r>
      <rPr>
        <vertAlign val="superscript"/>
        <sz val="11"/>
        <color theme="1"/>
        <rFont val="Calibri"/>
        <family val="2"/>
        <scheme val="minor"/>
      </rPr>
      <t>3</t>
    </r>
  </si>
  <si>
    <r>
      <t>Yield Change</t>
    </r>
    <r>
      <rPr>
        <vertAlign val="superscript"/>
        <sz val="11"/>
        <color theme="1"/>
        <rFont val="Calibri"/>
        <family val="2"/>
        <scheme val="minor"/>
      </rPr>
      <t>4</t>
    </r>
  </si>
  <si>
    <t>Yield to Trigger Payment</t>
  </si>
  <si>
    <r>
      <rPr>
        <vertAlign val="superscript"/>
        <sz val="10"/>
        <color theme="1"/>
        <rFont val="Calibri"/>
        <family val="2"/>
        <scheme val="minor"/>
      </rPr>
      <t>4</t>
    </r>
    <r>
      <rPr>
        <sz val="10"/>
        <color theme="1"/>
        <rFont val="Calibri"/>
        <family val="2"/>
        <scheme val="minor"/>
      </rPr>
      <t xml:space="preserve"> Yield change sets the interval for the payment table columns, centered at the APH yield entered</t>
    </r>
  </si>
  <si>
    <t>Instructions: Enter your APH Yield to view payment tables for your farm.  The 'Yield Change' value can also be modified.</t>
  </si>
  <si>
    <t>RP and RP-HPE Insurance Payments by Yield and Coverage</t>
  </si>
  <si>
    <r>
      <rPr>
        <vertAlign val="superscript"/>
        <sz val="10"/>
        <color theme="1"/>
        <rFont val="Calibri"/>
        <family val="2"/>
        <scheme val="minor"/>
      </rPr>
      <t>1</t>
    </r>
    <r>
      <rPr>
        <sz val="10"/>
        <color theme="1"/>
        <rFont val="Calibri"/>
        <family val="2"/>
        <scheme val="minor"/>
      </rPr>
      <t xml:space="preserve"> Projected price based on average settlement price on the December (corn) and November (soybeans) 2025 futures contracts during February</t>
    </r>
  </si>
  <si>
    <r>
      <rPr>
        <vertAlign val="superscript"/>
        <sz val="10"/>
        <color theme="1"/>
        <rFont val="Calibri"/>
        <family val="2"/>
        <scheme val="minor"/>
      </rPr>
      <t>2</t>
    </r>
    <r>
      <rPr>
        <sz val="10"/>
        <color theme="1"/>
        <rFont val="Calibri"/>
        <family val="2"/>
        <scheme val="minor"/>
      </rPr>
      <t xml:space="preserve"> Harvest price based on average settlement price on the December (corn) and November (soybeans) 2025 futures contracts during October</t>
    </r>
  </si>
  <si>
    <r>
      <rPr>
        <vertAlign val="superscript"/>
        <sz val="10"/>
        <color theme="1"/>
        <rFont val="Calibri"/>
        <family val="2"/>
        <scheme val="minor"/>
      </rPr>
      <t>3</t>
    </r>
    <r>
      <rPr>
        <sz val="10"/>
        <color theme="1"/>
        <rFont val="Calibri"/>
        <family val="2"/>
        <scheme val="minor"/>
      </rPr>
      <t xml:space="preserve"> Enter your Actual Production History(APH), or Trend Adjusted APH, yield in use for your insurance policy.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</si>
</sst>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"/>
    <numFmt numFmtId="165" formatCode="&quot;$&quot;#,##0.00"/>
    <numFmt numFmtId="166" formatCode="0.000"/>
    <numFmt numFmtId="167" formatCode="&quot;$&quot;#,##0"/>
    <numFmt numFmtId="168" formatCode="0.0%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8" tint="-0.499984740745262"/>
      <name val="Calibri"/>
      <family val="2"/>
      <scheme val="minor"/>
    </font>
    <font>
      <b/>
      <sz val="1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3" fillId="2" borderId="1" xfId="0" applyFont="1" applyFill="1" applyBorder="1" applyProtection="1">
      <protection locked="0"/>
    </xf>
    <xf numFmtId="0" fontId="2" fillId="0" borderId="0" xfId="0" applyFont="1"/>
    <xf numFmtId="0" fontId="2" fillId="0" borderId="9" xfId="0" applyFont="1" applyBorder="1"/>
    <xf numFmtId="0" fontId="0" fillId="0" borderId="10" xfId="0" applyBorder="1"/>
    <xf numFmtId="0" fontId="0" fillId="0" borderId="10" xfId="0" applyBorder="1" applyAlignment="1">
      <alignment horizontal="right"/>
    </xf>
    <xf numFmtId="165" fontId="4" fillId="0" borderId="11" xfId="0" applyNumberFormat="1" applyFont="1" applyBorder="1"/>
    <xf numFmtId="165" fontId="4" fillId="0" borderId="10" xfId="0" applyNumberFormat="1" applyFont="1" applyBorder="1"/>
    <xf numFmtId="0" fontId="0" fillId="0" borderId="12" xfId="0" applyBorder="1"/>
    <xf numFmtId="0" fontId="0" fillId="0" borderId="13" xfId="0" applyBorder="1"/>
    <xf numFmtId="0" fontId="0" fillId="0" borderId="0" xfId="0" applyAlignment="1">
      <alignment horizontal="right"/>
    </xf>
    <xf numFmtId="165" fontId="3" fillId="0" borderId="0" xfId="0" applyNumberFormat="1" applyFont="1"/>
    <xf numFmtId="0" fontId="0" fillId="0" borderId="14" xfId="0" applyBorder="1"/>
    <xf numFmtId="0" fontId="3" fillId="0" borderId="0" xfId="0" applyFont="1"/>
    <xf numFmtId="164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right" wrapText="1"/>
    </xf>
    <xf numFmtId="0" fontId="0" fillId="0" borderId="0" xfId="0" applyAlignment="1">
      <alignment horizontal="center" wrapText="1"/>
    </xf>
    <xf numFmtId="0" fontId="0" fillId="0" borderId="5" xfId="0" applyBorder="1"/>
    <xf numFmtId="9" fontId="0" fillId="0" borderId="4" xfId="1" applyFont="1" applyBorder="1" applyAlignment="1" applyProtection="1">
      <alignment horizontal="center"/>
    </xf>
    <xf numFmtId="164" fontId="0" fillId="0" borderId="21" xfId="0" applyNumberFormat="1" applyBorder="1" applyAlignment="1">
      <alignment horizontal="right"/>
    </xf>
    <xf numFmtId="165" fontId="2" fillId="0" borderId="5" xfId="0" applyNumberFormat="1" applyFont="1" applyBorder="1"/>
    <xf numFmtId="165" fontId="2" fillId="0" borderId="4" xfId="0" applyNumberFormat="1" applyFont="1" applyBorder="1"/>
    <xf numFmtId="165" fontId="2" fillId="0" borderId="2" xfId="0" applyNumberFormat="1" applyFont="1" applyBorder="1"/>
    <xf numFmtId="9" fontId="0" fillId="0" borderId="6" xfId="1" applyFont="1" applyBorder="1" applyAlignment="1" applyProtection="1">
      <alignment horizontal="center"/>
    </xf>
    <xf numFmtId="164" fontId="0" fillId="0" borderId="22" xfId="0" applyNumberFormat="1" applyBorder="1" applyAlignment="1">
      <alignment horizontal="right"/>
    </xf>
    <xf numFmtId="9" fontId="0" fillId="0" borderId="7" xfId="1" applyFont="1" applyBorder="1" applyAlignment="1" applyProtection="1">
      <alignment horizontal="center"/>
    </xf>
    <xf numFmtId="164" fontId="0" fillId="0" borderId="23" xfId="0" applyNumberFormat="1" applyBorder="1" applyAlignment="1">
      <alignment horizontal="right"/>
    </xf>
    <xf numFmtId="165" fontId="2" fillId="0" borderId="24" xfId="0" applyNumberFormat="1" applyFont="1" applyBorder="1"/>
    <xf numFmtId="165" fontId="2" fillId="0" borderId="3" xfId="0" applyNumberFormat="1" applyFont="1" applyBorder="1"/>
    <xf numFmtId="165" fontId="2" fillId="0" borderId="1" xfId="0" applyNumberFormat="1" applyFont="1" applyBorder="1"/>
    <xf numFmtId="166" fontId="0" fillId="0" borderId="0" xfId="0" applyNumberFormat="1" applyAlignment="1">
      <alignment horizontal="right"/>
    </xf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9" fontId="0" fillId="0" borderId="18" xfId="1" applyFont="1" applyFill="1" applyBorder="1" applyProtection="1"/>
    <xf numFmtId="9" fontId="0" fillId="0" borderId="19" xfId="1" applyFont="1" applyFill="1" applyBorder="1" applyProtection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166" fontId="0" fillId="0" borderId="0" xfId="0" applyNumberFormat="1"/>
    <xf numFmtId="167" fontId="0" fillId="0" borderId="5" xfId="0" applyNumberFormat="1" applyBorder="1" applyAlignment="1">
      <alignment horizontal="right"/>
    </xf>
    <xf numFmtId="167" fontId="0" fillId="0" borderId="0" xfId="0" applyNumberFormat="1" applyAlignment="1">
      <alignment horizontal="right"/>
    </xf>
    <xf numFmtId="167" fontId="0" fillId="0" borderId="8" xfId="0" applyNumberFormat="1" applyBorder="1" applyAlignment="1">
      <alignment horizontal="right"/>
    </xf>
    <xf numFmtId="165" fontId="4" fillId="0" borderId="1" xfId="0" applyNumberFormat="1" applyFont="1" applyFill="1" applyBorder="1" applyProtection="1"/>
    <xf numFmtId="167" fontId="0" fillId="0" borderId="5" xfId="0" applyNumberFormat="1" applyBorder="1"/>
    <xf numFmtId="167" fontId="0" fillId="0" borderId="0" xfId="0" applyNumberFormat="1"/>
    <xf numFmtId="167" fontId="0" fillId="0" borderId="8" xfId="0" applyNumberFormat="1" applyBorder="1"/>
    <xf numFmtId="0" fontId="2" fillId="0" borderId="5" xfId="0" applyFont="1" applyBorder="1"/>
    <xf numFmtId="0" fontId="6" fillId="0" borderId="0" xfId="0" applyFont="1"/>
    <xf numFmtId="0" fontId="0" fillId="0" borderId="0" xfId="0" applyBorder="1"/>
    <xf numFmtId="9" fontId="0" fillId="0" borderId="0" xfId="1" applyFont="1" applyFill="1" applyBorder="1" applyProtection="1"/>
    <xf numFmtId="9" fontId="0" fillId="0" borderId="0" xfId="0" applyNumberFormat="1"/>
    <xf numFmtId="168" fontId="2" fillId="0" borderId="0" xfId="1" applyNumberFormat="1" applyFont="1" applyBorder="1" applyProtection="1"/>
    <xf numFmtId="0" fontId="8" fillId="0" borderId="0" xfId="0" applyFont="1" applyAlignment="1">
      <alignment horizontal="right" wrapText="1"/>
    </xf>
    <xf numFmtId="164" fontId="8" fillId="0" borderId="5" xfId="0" applyNumberFormat="1" applyFont="1" applyBorder="1" applyAlignment="1">
      <alignment horizontal="right"/>
    </xf>
    <xf numFmtId="164" fontId="8" fillId="0" borderId="0" xfId="0" applyNumberFormat="1" applyFont="1" applyAlignment="1">
      <alignment horizontal="right"/>
    </xf>
    <xf numFmtId="164" fontId="8" fillId="0" borderId="8" xfId="0" applyNumberFormat="1" applyFont="1" applyBorder="1" applyAlignment="1">
      <alignment horizontal="right"/>
    </xf>
    <xf numFmtId="164" fontId="8" fillId="0" borderId="5" xfId="0" applyNumberFormat="1" applyFont="1" applyBorder="1"/>
    <xf numFmtId="164" fontId="8" fillId="0" borderId="0" xfId="0" applyNumberFormat="1" applyFont="1"/>
    <xf numFmtId="164" fontId="8" fillId="0" borderId="8" xfId="0" applyNumberFormat="1" applyFont="1" applyBorder="1"/>
    <xf numFmtId="168" fontId="0" fillId="0" borderId="0" xfId="1" applyNumberFormat="1" applyFont="1"/>
    <xf numFmtId="0" fontId="0" fillId="0" borderId="0" xfId="0" applyAlignment="1">
      <alignment horizontal="center"/>
    </xf>
    <xf numFmtId="0" fontId="0" fillId="0" borderId="8" xfId="0" applyBorder="1" applyAlignment="1">
      <alignment horizontal="center"/>
    </xf>
    <xf numFmtId="168" fontId="9" fillId="0" borderId="0" xfId="0" applyNumberFormat="1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713FDB-CD73-4777-98D3-5B786AEB5C2B}">
  <sheetPr codeName="Sheet1"/>
  <dimension ref="C2:V37"/>
  <sheetViews>
    <sheetView showGridLines="0" tabSelected="1" topLeftCell="B1" zoomScale="110" zoomScaleNormal="110" workbookViewId="0">
      <selection activeCell="F7" sqref="F7"/>
    </sheetView>
  </sheetViews>
  <sheetFormatPr defaultRowHeight="15" x14ac:dyDescent="0.25"/>
  <cols>
    <col min="2" max="3" width="1.5703125" customWidth="1"/>
    <col min="4" max="4" width="7.42578125" customWidth="1"/>
    <col min="5" max="5" width="14.7109375" customWidth="1"/>
    <col min="6" max="6" width="10.140625" customWidth="1"/>
    <col min="7" max="7" width="14.5703125" customWidth="1"/>
    <col min="8" max="8" width="2" customWidth="1"/>
    <col min="16" max="16" width="0.85546875" customWidth="1"/>
    <col min="17" max="17" width="1.42578125" customWidth="1"/>
    <col min="19" max="19" width="21.42578125" bestFit="1" customWidth="1"/>
  </cols>
  <sheetData>
    <row r="2" spans="3:22" x14ac:dyDescent="0.25">
      <c r="C2" s="2" t="s">
        <v>13</v>
      </c>
    </row>
    <row r="3" spans="3:22" ht="9" customHeight="1" thickBot="1" x14ac:dyDescent="0.3"/>
    <row r="4" spans="3:22" ht="17.25" x14ac:dyDescent="0.25">
      <c r="C4" s="3" t="s">
        <v>2</v>
      </c>
      <c r="D4" s="4"/>
      <c r="E4" s="5" t="s">
        <v>7</v>
      </c>
      <c r="F4" s="6">
        <v>4.7</v>
      </c>
      <c r="G4" s="7"/>
      <c r="H4" s="7"/>
      <c r="I4" s="4"/>
      <c r="J4" s="4" t="s">
        <v>0</v>
      </c>
      <c r="K4" s="4"/>
      <c r="L4" s="4"/>
      <c r="M4" s="4"/>
      <c r="N4" s="4"/>
      <c r="O4" s="4"/>
      <c r="P4" s="8"/>
    </row>
    <row r="5" spans="3:22" ht="17.25" x14ac:dyDescent="0.25">
      <c r="C5" s="9"/>
      <c r="E5" s="10" t="s">
        <v>8</v>
      </c>
      <c r="F5" s="46">
        <v>4.22</v>
      </c>
      <c r="G5" s="11"/>
      <c r="H5" s="11"/>
      <c r="J5" s="55">
        <f>1-F5/F4</f>
        <v>0.10212765957446812</v>
      </c>
      <c r="P5" s="12"/>
    </row>
    <row r="6" spans="3:22" ht="17.25" x14ac:dyDescent="0.25">
      <c r="C6" s="9"/>
      <c r="E6" s="10" t="s">
        <v>9</v>
      </c>
      <c r="F6" s="1">
        <v>220</v>
      </c>
      <c r="G6" s="13"/>
      <c r="H6" s="13"/>
      <c r="J6" s="14"/>
      <c r="P6" s="12"/>
    </row>
    <row r="7" spans="3:22" ht="17.25" x14ac:dyDescent="0.25">
      <c r="C7" s="9"/>
      <c r="E7" s="10" t="s">
        <v>10</v>
      </c>
      <c r="F7" s="1">
        <v>10</v>
      </c>
      <c r="G7" s="13"/>
      <c r="H7" s="13"/>
      <c r="P7" s="12"/>
    </row>
    <row r="8" spans="3:22" x14ac:dyDescent="0.25">
      <c r="C8" s="9"/>
      <c r="I8" s="64" t="s">
        <v>14</v>
      </c>
      <c r="J8" s="64"/>
      <c r="K8" s="64"/>
      <c r="L8" s="64"/>
      <c r="M8" s="64"/>
      <c r="N8" s="64"/>
      <c r="O8" s="64"/>
      <c r="P8" s="12"/>
    </row>
    <row r="9" spans="3:22" x14ac:dyDescent="0.25">
      <c r="C9" s="9"/>
      <c r="I9" s="65" t="s">
        <v>1</v>
      </c>
      <c r="J9" s="65"/>
      <c r="K9" s="65"/>
      <c r="L9" s="65"/>
      <c r="M9" s="65"/>
      <c r="N9" s="65"/>
      <c r="O9" s="65"/>
      <c r="P9" s="12"/>
    </row>
    <row r="10" spans="3:22" ht="33" customHeight="1" x14ac:dyDescent="0.25">
      <c r="C10" s="9"/>
      <c r="E10" s="15" t="s">
        <v>5</v>
      </c>
      <c r="F10" s="16" t="s">
        <v>6</v>
      </c>
      <c r="G10" s="56" t="s">
        <v>11</v>
      </c>
      <c r="H10" s="17"/>
      <c r="I10" s="18">
        <f t="shared" ref="I10:K10" si="0">J10-$F$7</f>
        <v>180</v>
      </c>
      <c r="J10" s="18">
        <f t="shared" si="0"/>
        <v>190</v>
      </c>
      <c r="K10" s="18">
        <f t="shared" si="0"/>
        <v>200</v>
      </c>
      <c r="L10" s="18">
        <f>M10-$F$7</f>
        <v>210</v>
      </c>
      <c r="M10" s="50">
        <f>F6</f>
        <v>220</v>
      </c>
      <c r="N10" s="18">
        <f>M10+$F$7</f>
        <v>230</v>
      </c>
      <c r="O10" s="18">
        <f>N10+$F$7</f>
        <v>240</v>
      </c>
      <c r="P10" s="12"/>
    </row>
    <row r="11" spans="3:22" x14ac:dyDescent="0.25">
      <c r="C11" s="9"/>
      <c r="E11" s="19">
        <v>0.7</v>
      </c>
      <c r="F11" s="43">
        <f>E11*$F$6*$F$4</f>
        <v>723.80000000000007</v>
      </c>
      <c r="G11" s="57">
        <f>F11/$F$5</f>
        <v>171.51658767772514</v>
      </c>
      <c r="H11" s="20"/>
      <c r="I11" s="21">
        <f>MAX(0,$E11*$F$6*$F$4-$F$5*I$10)</f>
        <v>0</v>
      </c>
      <c r="J11" s="22">
        <f t="shared" ref="I11:O14" si="1">MAX(0,$E11*$F$6*$F$4-$F$5*J$10)</f>
        <v>0</v>
      </c>
      <c r="K11" s="22">
        <f t="shared" si="1"/>
        <v>0</v>
      </c>
      <c r="L11" s="22">
        <f t="shared" si="1"/>
        <v>0</v>
      </c>
      <c r="M11" s="22">
        <f t="shared" si="1"/>
        <v>0</v>
      </c>
      <c r="N11" s="22">
        <f t="shared" si="1"/>
        <v>0</v>
      </c>
      <c r="O11" s="23">
        <f t="shared" si="1"/>
        <v>0</v>
      </c>
      <c r="P11" s="12"/>
    </row>
    <row r="12" spans="3:22" x14ac:dyDescent="0.25">
      <c r="C12" s="9"/>
      <c r="E12" s="24">
        <v>0.75</v>
      </c>
      <c r="F12" s="44">
        <f>E12*$F$6*$F$4</f>
        <v>775.5</v>
      </c>
      <c r="G12" s="58">
        <f t="shared" ref="G12:G14" si="2">F12/$F$5</f>
        <v>183.76777251184836</v>
      </c>
      <c r="H12" s="25"/>
      <c r="I12" s="21">
        <f t="shared" si="1"/>
        <v>15.900000000000091</v>
      </c>
      <c r="J12" s="22">
        <f t="shared" si="1"/>
        <v>0</v>
      </c>
      <c r="K12" s="22">
        <f t="shared" si="1"/>
        <v>0</v>
      </c>
      <c r="L12" s="22">
        <f t="shared" si="1"/>
        <v>0</v>
      </c>
      <c r="M12" s="22">
        <f t="shared" si="1"/>
        <v>0</v>
      </c>
      <c r="N12" s="22">
        <f t="shared" si="1"/>
        <v>0</v>
      </c>
      <c r="O12" s="23">
        <f t="shared" si="1"/>
        <v>0</v>
      </c>
      <c r="P12" s="12"/>
      <c r="S12" s="66">
        <f t="shared" ref="S12:S13" si="3">E12/(1-$J$5)-1</f>
        <v>-0.16469194312796209</v>
      </c>
      <c r="V12" s="63"/>
    </row>
    <row r="13" spans="3:22" x14ac:dyDescent="0.25">
      <c r="C13" s="9"/>
      <c r="E13" s="24">
        <v>0.8</v>
      </c>
      <c r="F13" s="44">
        <f>E13*$F$6*$F$4</f>
        <v>827.2</v>
      </c>
      <c r="G13" s="58">
        <f t="shared" si="2"/>
        <v>196.01895734597159</v>
      </c>
      <c r="H13" s="25"/>
      <c r="I13" s="21">
        <f t="shared" si="1"/>
        <v>67.600000000000136</v>
      </c>
      <c r="J13" s="22">
        <f t="shared" si="1"/>
        <v>25.400000000000091</v>
      </c>
      <c r="K13" s="22">
        <f t="shared" si="1"/>
        <v>0</v>
      </c>
      <c r="L13" s="22">
        <f t="shared" si="1"/>
        <v>0</v>
      </c>
      <c r="M13" s="22">
        <f t="shared" si="1"/>
        <v>0</v>
      </c>
      <c r="N13" s="22">
        <f t="shared" si="1"/>
        <v>0</v>
      </c>
      <c r="O13" s="23">
        <f t="shared" si="1"/>
        <v>0</v>
      </c>
      <c r="P13" s="12"/>
      <c r="S13" s="66">
        <f t="shared" si="3"/>
        <v>-0.1090047393364928</v>
      </c>
      <c r="V13" s="63"/>
    </row>
    <row r="14" spans="3:22" x14ac:dyDescent="0.25">
      <c r="C14" s="9"/>
      <c r="E14" s="26">
        <v>0.85</v>
      </c>
      <c r="F14" s="45">
        <f>E14*$F$6*$F$4</f>
        <v>878.9</v>
      </c>
      <c r="G14" s="59">
        <f t="shared" si="2"/>
        <v>208.27014218009478</v>
      </c>
      <c r="H14" s="27"/>
      <c r="I14" s="28">
        <f t="shared" si="1"/>
        <v>119.30000000000007</v>
      </c>
      <c r="J14" s="29">
        <f t="shared" si="1"/>
        <v>77.100000000000023</v>
      </c>
      <c r="K14" s="29">
        <f t="shared" si="1"/>
        <v>34.899999999999977</v>
      </c>
      <c r="L14" s="29">
        <f t="shared" si="1"/>
        <v>0</v>
      </c>
      <c r="M14" s="29">
        <f t="shared" si="1"/>
        <v>0</v>
      </c>
      <c r="N14" s="29">
        <f t="shared" si="1"/>
        <v>0</v>
      </c>
      <c r="O14" s="30">
        <f t="shared" si="1"/>
        <v>0</v>
      </c>
      <c r="P14" s="12"/>
      <c r="S14" s="66">
        <f>E14/(1-$J$5)-1</f>
        <v>-5.331753554502372E-2</v>
      </c>
      <c r="V14" s="63"/>
    </row>
    <row r="15" spans="3:22" x14ac:dyDescent="0.25">
      <c r="C15" s="9"/>
      <c r="G15" s="31"/>
      <c r="P15" s="12"/>
    </row>
    <row r="16" spans="3:22" ht="15.75" thickBot="1" x14ac:dyDescent="0.3">
      <c r="C16" s="32"/>
      <c r="D16" s="33"/>
      <c r="E16" s="33"/>
      <c r="F16" s="34" t="s">
        <v>3</v>
      </c>
      <c r="G16" s="35"/>
      <c r="H16" s="35"/>
      <c r="I16" s="36">
        <f>I10/$F$6</f>
        <v>0.81818181818181823</v>
      </c>
      <c r="J16" s="36">
        <f t="shared" ref="J16:O16" si="4">J10/$F$6</f>
        <v>0.86363636363636365</v>
      </c>
      <c r="K16" s="36">
        <f t="shared" si="4"/>
        <v>0.90909090909090906</v>
      </c>
      <c r="L16" s="36">
        <f t="shared" si="4"/>
        <v>0.95454545454545459</v>
      </c>
      <c r="M16" s="36">
        <f t="shared" si="4"/>
        <v>1</v>
      </c>
      <c r="N16" s="36">
        <f t="shared" si="4"/>
        <v>1.0454545454545454</v>
      </c>
      <c r="O16" s="37">
        <f t="shared" si="4"/>
        <v>1.0909090909090908</v>
      </c>
      <c r="P16" s="38"/>
    </row>
    <row r="17" spans="3:22" x14ac:dyDescent="0.25">
      <c r="C17" s="52"/>
      <c r="D17" s="52"/>
      <c r="E17" s="52"/>
      <c r="F17" s="52"/>
      <c r="G17" s="52"/>
      <c r="H17" s="52"/>
      <c r="I17" s="53"/>
      <c r="J17" s="53"/>
      <c r="K17" s="53"/>
      <c r="L17" s="53"/>
      <c r="M17" s="53"/>
      <c r="N17" s="53"/>
      <c r="O17" s="53"/>
      <c r="P17" s="52"/>
    </row>
    <row r="18" spans="3:22" ht="15.75" thickBot="1" x14ac:dyDescent="0.3">
      <c r="E18" s="54"/>
    </row>
    <row r="19" spans="3:22" ht="17.25" x14ac:dyDescent="0.25">
      <c r="C19" s="3" t="s">
        <v>4</v>
      </c>
      <c r="D19" s="4"/>
      <c r="E19" s="5" t="s">
        <v>7</v>
      </c>
      <c r="F19" s="6">
        <v>10.54</v>
      </c>
      <c r="G19" s="7"/>
      <c r="H19" s="7"/>
      <c r="I19" s="4"/>
      <c r="J19" s="4" t="s">
        <v>0</v>
      </c>
      <c r="K19" s="4"/>
      <c r="L19" s="4"/>
      <c r="M19" s="4"/>
      <c r="N19" s="4"/>
      <c r="O19" s="4"/>
      <c r="P19" s="8"/>
    </row>
    <row r="20" spans="3:22" ht="17.25" x14ac:dyDescent="0.25">
      <c r="C20" s="9"/>
      <c r="E20" s="10" t="s">
        <v>8</v>
      </c>
      <c r="F20" s="46">
        <v>10.35</v>
      </c>
      <c r="G20" s="11"/>
      <c r="H20" s="11"/>
      <c r="J20" s="55">
        <f>1-F20/F19</f>
        <v>1.8026565464895561E-2</v>
      </c>
      <c r="P20" s="12"/>
    </row>
    <row r="21" spans="3:22" ht="17.25" x14ac:dyDescent="0.25">
      <c r="C21" s="9"/>
      <c r="E21" s="10" t="s">
        <v>9</v>
      </c>
      <c r="F21" s="1">
        <v>70</v>
      </c>
      <c r="G21" s="13"/>
      <c r="H21" s="13"/>
      <c r="J21" s="14"/>
      <c r="P21" s="12"/>
    </row>
    <row r="22" spans="3:22" ht="17.25" x14ac:dyDescent="0.25">
      <c r="C22" s="9"/>
      <c r="E22" s="10" t="s">
        <v>10</v>
      </c>
      <c r="F22" s="1">
        <v>4</v>
      </c>
      <c r="G22" s="13"/>
      <c r="H22" s="13"/>
      <c r="P22" s="12"/>
    </row>
    <row r="23" spans="3:22" x14ac:dyDescent="0.25">
      <c r="C23" s="9"/>
      <c r="I23" s="64" t="s">
        <v>14</v>
      </c>
      <c r="J23" s="64"/>
      <c r="K23" s="64"/>
      <c r="L23" s="64"/>
      <c r="M23" s="64"/>
      <c r="N23" s="64"/>
      <c r="O23" s="64"/>
      <c r="P23" s="12"/>
    </row>
    <row r="24" spans="3:22" x14ac:dyDescent="0.25">
      <c r="C24" s="9"/>
      <c r="I24" s="65" t="s">
        <v>1</v>
      </c>
      <c r="J24" s="65"/>
      <c r="K24" s="65"/>
      <c r="L24" s="65"/>
      <c r="M24" s="65"/>
      <c r="N24" s="65"/>
      <c r="O24" s="65"/>
      <c r="P24" s="12"/>
    </row>
    <row r="25" spans="3:22" ht="33" customHeight="1" x14ac:dyDescent="0.25">
      <c r="C25" s="9"/>
      <c r="E25" t="s">
        <v>5</v>
      </c>
      <c r="F25" s="16" t="s">
        <v>6</v>
      </c>
      <c r="G25" s="56" t="s">
        <v>11</v>
      </c>
      <c r="H25" s="10"/>
      <c r="I25" s="18">
        <f t="shared" ref="I25:K25" si="5">J25-$F$22</f>
        <v>54</v>
      </c>
      <c r="J25" s="18">
        <f t="shared" si="5"/>
        <v>58</v>
      </c>
      <c r="K25" s="18">
        <f t="shared" si="5"/>
        <v>62</v>
      </c>
      <c r="L25" s="18">
        <f>M25-$F$22</f>
        <v>66</v>
      </c>
      <c r="M25" s="50">
        <f>F21</f>
        <v>70</v>
      </c>
      <c r="N25" s="18">
        <f>M25+$F$22</f>
        <v>74</v>
      </c>
      <c r="O25" s="18">
        <f>N25+$F$22</f>
        <v>78</v>
      </c>
      <c r="P25" s="12"/>
    </row>
    <row r="26" spans="3:22" x14ac:dyDescent="0.25">
      <c r="C26" s="9"/>
      <c r="E26" s="19">
        <v>0.7</v>
      </c>
      <c r="F26" s="47">
        <f>E26*$F$21*$F$19</f>
        <v>516.45999999999992</v>
      </c>
      <c r="G26" s="60">
        <f>F26/$F$20</f>
        <v>49.899516908212554</v>
      </c>
      <c r="H26" s="39"/>
      <c r="I26" s="22">
        <f t="shared" ref="I26:O29" si="6">MAX(0,$E26*$F$21*$F$19-$F$20*I$25)</f>
        <v>0</v>
      </c>
      <c r="J26" s="22">
        <f t="shared" si="6"/>
        <v>0</v>
      </c>
      <c r="K26" s="22">
        <f t="shared" si="6"/>
        <v>0</v>
      </c>
      <c r="L26" s="22">
        <f t="shared" si="6"/>
        <v>0</v>
      </c>
      <c r="M26" s="22">
        <f t="shared" si="6"/>
        <v>0</v>
      </c>
      <c r="N26" s="22">
        <f t="shared" si="6"/>
        <v>0</v>
      </c>
      <c r="O26" s="23">
        <f t="shared" si="6"/>
        <v>0</v>
      </c>
      <c r="P26" s="12"/>
    </row>
    <row r="27" spans="3:22" x14ac:dyDescent="0.25">
      <c r="C27" s="9"/>
      <c r="E27" s="24">
        <v>0.75</v>
      </c>
      <c r="F27" s="48">
        <f>E27*$F$21*$F$19</f>
        <v>553.34999999999991</v>
      </c>
      <c r="G27" s="61">
        <f t="shared" ref="G27:G29" si="7">F27/$F$20</f>
        <v>53.463768115942024</v>
      </c>
      <c r="H27" s="40"/>
      <c r="I27" s="22">
        <f t="shared" si="6"/>
        <v>0</v>
      </c>
      <c r="J27" s="22">
        <f t="shared" si="6"/>
        <v>0</v>
      </c>
      <c r="K27" s="22">
        <f t="shared" si="6"/>
        <v>0</v>
      </c>
      <c r="L27" s="22">
        <f t="shared" si="6"/>
        <v>0</v>
      </c>
      <c r="M27" s="22">
        <f t="shared" si="6"/>
        <v>0</v>
      </c>
      <c r="N27" s="22">
        <f t="shared" si="6"/>
        <v>0</v>
      </c>
      <c r="O27" s="23">
        <f t="shared" si="6"/>
        <v>0</v>
      </c>
      <c r="P27" s="12"/>
      <c r="S27" s="66">
        <f>E27/(1-$J$20)-1</f>
        <v>-0.23623188405797102</v>
      </c>
      <c r="V27" s="63"/>
    </row>
    <row r="28" spans="3:22" x14ac:dyDescent="0.25">
      <c r="C28" s="9"/>
      <c r="E28" s="24">
        <v>0.8</v>
      </c>
      <c r="F28" s="48">
        <f>E28*$F$21*$F$19</f>
        <v>590.24</v>
      </c>
      <c r="G28" s="61">
        <f t="shared" si="7"/>
        <v>57.028019323671501</v>
      </c>
      <c r="H28" s="40"/>
      <c r="I28" s="22">
        <f t="shared" si="6"/>
        <v>31.340000000000032</v>
      </c>
      <c r="J28" s="22">
        <f t="shared" si="6"/>
        <v>0</v>
      </c>
      <c r="K28" s="22">
        <f t="shared" si="6"/>
        <v>0</v>
      </c>
      <c r="L28" s="22">
        <f t="shared" si="6"/>
        <v>0</v>
      </c>
      <c r="M28" s="22">
        <f t="shared" si="6"/>
        <v>0</v>
      </c>
      <c r="N28" s="22">
        <f t="shared" si="6"/>
        <v>0</v>
      </c>
      <c r="O28" s="23">
        <f t="shared" si="6"/>
        <v>0</v>
      </c>
      <c r="P28" s="12"/>
      <c r="S28" s="66">
        <f t="shared" ref="S28:S29" si="8">E28/(1-$J$20)-1</f>
        <v>-0.18531400966183575</v>
      </c>
      <c r="V28" s="63"/>
    </row>
    <row r="29" spans="3:22" x14ac:dyDescent="0.25">
      <c r="C29" s="9"/>
      <c r="E29" s="26">
        <v>0.85</v>
      </c>
      <c r="F29" s="49">
        <f>E29*$F$21*$F$19</f>
        <v>627.13</v>
      </c>
      <c r="G29" s="62">
        <f t="shared" si="7"/>
        <v>60.59227053140097</v>
      </c>
      <c r="H29" s="41"/>
      <c r="I29" s="29">
        <f t="shared" si="6"/>
        <v>68.230000000000018</v>
      </c>
      <c r="J29" s="29">
        <f t="shared" si="6"/>
        <v>26.830000000000041</v>
      </c>
      <c r="K29" s="29">
        <f t="shared" si="6"/>
        <v>0</v>
      </c>
      <c r="L29" s="29">
        <f t="shared" si="6"/>
        <v>0</v>
      </c>
      <c r="M29" s="29">
        <f t="shared" si="6"/>
        <v>0</v>
      </c>
      <c r="N29" s="29">
        <f t="shared" si="6"/>
        <v>0</v>
      </c>
      <c r="O29" s="30">
        <f t="shared" si="6"/>
        <v>0</v>
      </c>
      <c r="P29" s="12"/>
      <c r="S29" s="66">
        <f t="shared" si="8"/>
        <v>-0.1343961352657006</v>
      </c>
      <c r="V29" s="63"/>
    </row>
    <row r="30" spans="3:22" x14ac:dyDescent="0.25">
      <c r="C30" s="9"/>
      <c r="G30" s="42"/>
      <c r="P30" s="12"/>
    </row>
    <row r="31" spans="3:22" ht="15.75" thickBot="1" x14ac:dyDescent="0.3">
      <c r="C31" s="32"/>
      <c r="D31" s="33"/>
      <c r="E31" s="33"/>
      <c r="F31" s="34" t="s">
        <v>3</v>
      </c>
      <c r="G31" s="35"/>
      <c r="H31" s="35"/>
      <c r="I31" s="36">
        <f>I25/$F$21</f>
        <v>0.77142857142857146</v>
      </c>
      <c r="J31" s="36">
        <f t="shared" ref="J31:O31" si="9">J25/$F$21</f>
        <v>0.82857142857142863</v>
      </c>
      <c r="K31" s="36">
        <f t="shared" si="9"/>
        <v>0.88571428571428568</v>
      </c>
      <c r="L31" s="36">
        <f t="shared" si="9"/>
        <v>0.94285714285714284</v>
      </c>
      <c r="M31" s="36">
        <f t="shared" si="9"/>
        <v>1</v>
      </c>
      <c r="N31" s="36">
        <f t="shared" si="9"/>
        <v>1.0571428571428572</v>
      </c>
      <c r="O31" s="37">
        <f t="shared" si="9"/>
        <v>1.1142857142857143</v>
      </c>
      <c r="P31" s="38"/>
    </row>
    <row r="32" spans="3:22" ht="15.75" x14ac:dyDescent="0.25">
      <c r="C32" s="51" t="s">
        <v>15</v>
      </c>
    </row>
    <row r="33" spans="3:22" ht="15.75" x14ac:dyDescent="0.25">
      <c r="C33" s="51" t="s">
        <v>16</v>
      </c>
    </row>
    <row r="34" spans="3:22" ht="15.75" x14ac:dyDescent="0.25">
      <c r="C34" s="51" t="s">
        <v>17</v>
      </c>
      <c r="V34" s="63"/>
    </row>
    <row r="35" spans="3:22" ht="15.75" x14ac:dyDescent="0.25">
      <c r="C35" s="51" t="s">
        <v>12</v>
      </c>
    </row>
    <row r="37" spans="3:22" ht="9" customHeight="1" x14ac:dyDescent="0.25"/>
  </sheetData>
  <sheetProtection algorithmName="SHA-512" hashValue="+ErHMPOHmh3Ie8nDMlVkLDrJ8Xf/C+sMLBBih1tzX9FcPL83xzayHodH9zHrAidFRKrLO5WI/J7AVcrI7EGCwQ==" saltValue="GGajhqtjHsKzOjaPBNKOKQ==" spinCount="100000" sheet="1" selectLockedCells="1"/>
  <mergeCells count="4">
    <mergeCell ref="I23:O23"/>
    <mergeCell ref="I24:O24"/>
    <mergeCell ref="I8:O8"/>
    <mergeCell ref="I9:O9"/>
  </mergeCells>
  <conditionalFormatting sqref="I11:O14">
    <cfRule type="colorScale" priority="4">
      <colorScale>
        <cfvo type="min"/>
        <cfvo type="max"/>
        <color rgb="FFFCFCFF"/>
        <color rgb="FFFF0000"/>
      </colorScale>
    </cfRule>
  </conditionalFormatting>
  <conditionalFormatting sqref="I26:O29 I31:O31">
    <cfRule type="colorScale" priority="6">
      <colorScale>
        <cfvo type="min"/>
        <cfvo type="max"/>
        <color rgb="FFFCFCFF"/>
        <color rgb="FFFF0000"/>
      </colorScale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Calc25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Sherrick, Bruce</dc:creator>
  <cp:lastModifiedBy>Paulson, Nicholas D</cp:lastModifiedBy>
  <dcterms:created xsi:type="dcterms:W3CDTF">2023-10-06T15:48:27Z</dcterms:created>
  <dcterms:modified xsi:type="dcterms:W3CDTF">2025-11-04T22:13:22Z</dcterms:modified>
</cp:coreProperties>
</file>