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uillinoisedu-my.sharepoint.com/personal/npaulson_illinois_edu/Documents/Documents/2026 Drafts/2026-11-03 Harvest Prices Crop Insurance 2026/"/>
    </mc:Choice>
  </mc:AlternateContent>
  <xr:revisionPtr revIDLastSave="164" documentId="8_{829254DE-8E42-43DC-B48B-EE3FA07CAF38}" xr6:coauthVersionLast="47" xr6:coauthVersionMax="47" xr10:uidLastSave="{71486411-1DAF-40A1-B2EF-102AAE98634D}"/>
  <bookViews>
    <workbookView xWindow="-110" yWindow="-110" windowWidth="19420" windowHeight="11500" xr2:uid="{44D3407E-B69F-4EAA-8EA9-0F7E4DC3B2A5}"/>
  </bookViews>
  <sheets>
    <sheet name="RP26" sheetId="2" r:id="rId1"/>
    <sheet name="RP-HPE26" sheetId="1" r:id="rId2"/>
    <sheet name="YP26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1" i="2" l="1"/>
  <c r="I24" i="3"/>
  <c r="J24" i="3"/>
  <c r="K24" i="3"/>
  <c r="L24" i="3"/>
  <c r="M24" i="3"/>
  <c r="N24" i="3"/>
  <c r="I25" i="3"/>
  <c r="J25" i="3"/>
  <c r="K25" i="3"/>
  <c r="L25" i="3"/>
  <c r="M25" i="3"/>
  <c r="N25" i="3"/>
  <c r="I26" i="3"/>
  <c r="J26" i="3"/>
  <c r="K26" i="3"/>
  <c r="L26" i="3"/>
  <c r="M26" i="3"/>
  <c r="N26" i="3"/>
  <c r="I27" i="3"/>
  <c r="J27" i="3"/>
  <c r="K27" i="3"/>
  <c r="L27" i="3"/>
  <c r="M27" i="3"/>
  <c r="N27" i="3"/>
  <c r="H25" i="3"/>
  <c r="H26" i="3"/>
  <c r="H27" i="3"/>
  <c r="H24" i="3"/>
  <c r="I10" i="3"/>
  <c r="J10" i="3"/>
  <c r="K10" i="3"/>
  <c r="L10" i="3"/>
  <c r="M10" i="3"/>
  <c r="N10" i="3"/>
  <c r="I11" i="3"/>
  <c r="J11" i="3"/>
  <c r="K11" i="3"/>
  <c r="L11" i="3"/>
  <c r="M11" i="3"/>
  <c r="N11" i="3"/>
  <c r="I12" i="3"/>
  <c r="J12" i="3"/>
  <c r="K12" i="3"/>
  <c r="L12" i="3"/>
  <c r="M12" i="3"/>
  <c r="N12" i="3"/>
  <c r="I13" i="3"/>
  <c r="J13" i="3"/>
  <c r="K13" i="3"/>
  <c r="L13" i="3"/>
  <c r="M13" i="3"/>
  <c r="N13" i="3"/>
  <c r="H11" i="3"/>
  <c r="H12" i="3"/>
  <c r="H13" i="3"/>
  <c r="H10" i="3"/>
  <c r="J26" i="1"/>
  <c r="K26" i="1"/>
  <c r="L26" i="1"/>
  <c r="M26" i="1"/>
  <c r="N26" i="1"/>
  <c r="O26" i="1"/>
  <c r="J27" i="1"/>
  <c r="K27" i="1"/>
  <c r="L27" i="1"/>
  <c r="M27" i="1"/>
  <c r="N27" i="1"/>
  <c r="O27" i="1"/>
  <c r="J28" i="1"/>
  <c r="K28" i="1"/>
  <c r="L28" i="1"/>
  <c r="M28" i="1"/>
  <c r="N28" i="1"/>
  <c r="O28" i="1"/>
  <c r="J29" i="1"/>
  <c r="K29" i="1"/>
  <c r="L29" i="1"/>
  <c r="M29" i="1"/>
  <c r="N29" i="1"/>
  <c r="O29" i="1"/>
  <c r="I27" i="1"/>
  <c r="I28" i="1"/>
  <c r="I29" i="1"/>
  <c r="I26" i="1"/>
  <c r="J11" i="1"/>
  <c r="K11" i="1"/>
  <c r="L11" i="1"/>
  <c r="M11" i="1"/>
  <c r="N11" i="1"/>
  <c r="O11" i="1"/>
  <c r="J12" i="1"/>
  <c r="K12" i="1"/>
  <c r="L12" i="1"/>
  <c r="M12" i="1"/>
  <c r="N12" i="1"/>
  <c r="O12" i="1"/>
  <c r="J13" i="1"/>
  <c r="K13" i="1"/>
  <c r="L13" i="1"/>
  <c r="M13" i="1"/>
  <c r="N13" i="1"/>
  <c r="O13" i="1"/>
  <c r="J14" i="1"/>
  <c r="K14" i="1"/>
  <c r="L14" i="1"/>
  <c r="M14" i="1"/>
  <c r="N14" i="1"/>
  <c r="O14" i="1"/>
  <c r="I12" i="1"/>
  <c r="I13" i="1"/>
  <c r="I14" i="1"/>
  <c r="I11" i="1"/>
  <c r="F11" i="1"/>
  <c r="J27" i="2"/>
  <c r="K12" i="2"/>
  <c r="J12" i="2"/>
  <c r="F13" i="3"/>
  <c r="F12" i="3"/>
  <c r="F11" i="3"/>
  <c r="F10" i="3"/>
  <c r="G11" i="1"/>
  <c r="J11" i="2"/>
  <c r="K11" i="2"/>
  <c r="L11" i="2"/>
  <c r="M11" i="2"/>
  <c r="N11" i="2"/>
  <c r="O11" i="2"/>
  <c r="L12" i="2"/>
  <c r="M12" i="2"/>
  <c r="N12" i="2"/>
  <c r="O12" i="2"/>
  <c r="J13" i="2"/>
  <c r="K13" i="2"/>
  <c r="L13" i="2"/>
  <c r="M13" i="2"/>
  <c r="N13" i="2"/>
  <c r="O13" i="2"/>
  <c r="J14" i="2"/>
  <c r="K14" i="2"/>
  <c r="L14" i="2"/>
  <c r="M14" i="2"/>
  <c r="N14" i="2"/>
  <c r="O14" i="2"/>
  <c r="I12" i="2"/>
  <c r="I13" i="2"/>
  <c r="I14" i="2"/>
  <c r="J26" i="2"/>
  <c r="K26" i="2"/>
  <c r="L26" i="2"/>
  <c r="M26" i="2"/>
  <c r="N26" i="2"/>
  <c r="O26" i="2"/>
  <c r="K27" i="2"/>
  <c r="L27" i="2"/>
  <c r="M27" i="2"/>
  <c r="N27" i="2"/>
  <c r="O27" i="2"/>
  <c r="J28" i="2"/>
  <c r="K28" i="2"/>
  <c r="L28" i="2"/>
  <c r="M28" i="2"/>
  <c r="N28" i="2"/>
  <c r="O28" i="2"/>
  <c r="J29" i="2"/>
  <c r="K29" i="2"/>
  <c r="L29" i="2"/>
  <c r="M29" i="2"/>
  <c r="N29" i="2"/>
  <c r="O29" i="2"/>
  <c r="I27" i="2"/>
  <c r="I28" i="2"/>
  <c r="I29" i="2"/>
  <c r="I26" i="2"/>
  <c r="F27" i="2"/>
  <c r="F28" i="2"/>
  <c r="F29" i="2"/>
  <c r="G29" i="2" s="1"/>
  <c r="F26" i="2"/>
  <c r="F14" i="2"/>
  <c r="F13" i="2"/>
  <c r="G13" i="2" s="1"/>
  <c r="F12" i="2"/>
  <c r="G12" i="2" s="1"/>
  <c r="F11" i="2"/>
  <c r="G11" i="2" s="1"/>
  <c r="F25" i="3"/>
  <c r="F26" i="3"/>
  <c r="F27" i="3"/>
  <c r="F24" i="3"/>
  <c r="L23" i="3"/>
  <c r="R25" i="3"/>
  <c r="R13" i="3"/>
  <c r="R11" i="3"/>
  <c r="L9" i="3"/>
  <c r="R12" i="3"/>
  <c r="S29" i="2"/>
  <c r="G28" i="2"/>
  <c r="G27" i="2"/>
  <c r="G26" i="2"/>
  <c r="N25" i="2"/>
  <c r="N31" i="2" s="1"/>
  <c r="M25" i="2"/>
  <c r="M31" i="2" s="1"/>
  <c r="L25" i="2"/>
  <c r="K25" i="2" s="1"/>
  <c r="J20" i="2"/>
  <c r="S28" i="2" s="1"/>
  <c r="M16" i="2"/>
  <c r="L16" i="2"/>
  <c r="K16" i="2"/>
  <c r="J16" i="2"/>
  <c r="G14" i="2"/>
  <c r="M10" i="2"/>
  <c r="L10" i="2"/>
  <c r="K10" i="2"/>
  <c r="J10" i="2"/>
  <c r="I10" i="2"/>
  <c r="I16" i="2" s="1"/>
  <c r="J5" i="2"/>
  <c r="S14" i="2" s="1"/>
  <c r="F26" i="1"/>
  <c r="J20" i="1"/>
  <c r="S29" i="1" s="1"/>
  <c r="J5" i="1"/>
  <c r="S13" i="1" s="1"/>
  <c r="M25" i="1"/>
  <c r="M31" i="1" s="1"/>
  <c r="M10" i="1"/>
  <c r="M16" i="1" s="1"/>
  <c r="F27" i="1"/>
  <c r="G27" i="1" s="1"/>
  <c r="F28" i="1"/>
  <c r="G28" i="1" s="1"/>
  <c r="F29" i="1"/>
  <c r="G29" i="1" s="1"/>
  <c r="G26" i="1"/>
  <c r="F12" i="1"/>
  <c r="G12" i="1" s="1"/>
  <c r="F13" i="1"/>
  <c r="G13" i="1" s="1"/>
  <c r="F14" i="1"/>
  <c r="G14" i="1" s="1"/>
  <c r="K9" i="3" l="1"/>
  <c r="R27" i="3"/>
  <c r="K23" i="3"/>
  <c r="K29" i="3" s="1"/>
  <c r="L15" i="3"/>
  <c r="L29" i="3"/>
  <c r="M9" i="3"/>
  <c r="R26" i="3"/>
  <c r="M23" i="3"/>
  <c r="J25" i="2"/>
  <c r="K31" i="2"/>
  <c r="O25" i="2"/>
  <c r="S12" i="2"/>
  <c r="S13" i="2"/>
  <c r="N10" i="2"/>
  <c r="S27" i="2"/>
  <c r="L31" i="2"/>
  <c r="S28" i="1"/>
  <c r="S27" i="1"/>
  <c r="S12" i="1"/>
  <c r="S14" i="1"/>
  <c r="L25" i="1"/>
  <c r="K25" i="1" s="1"/>
  <c r="J25" i="1" s="1"/>
  <c r="I25" i="1" s="1"/>
  <c r="N25" i="1"/>
  <c r="O25" i="1" s="1"/>
  <c r="N10" i="1"/>
  <c r="O10" i="1" s="1"/>
  <c r="L10" i="1"/>
  <c r="K10" i="1" s="1"/>
  <c r="J10" i="1" s="1"/>
  <c r="I10" i="1" s="1"/>
  <c r="J9" i="3" l="1"/>
  <c r="K15" i="3"/>
  <c r="J23" i="3"/>
  <c r="N23" i="3"/>
  <c r="M29" i="3"/>
  <c r="M15" i="3"/>
  <c r="N9" i="3"/>
  <c r="O31" i="2"/>
  <c r="O10" i="2"/>
  <c r="N16" i="2"/>
  <c r="I25" i="2"/>
  <c r="J31" i="2"/>
  <c r="L31" i="1"/>
  <c r="L16" i="1"/>
  <c r="N31" i="1"/>
  <c r="I9" i="3" l="1"/>
  <c r="J15" i="3"/>
  <c r="I23" i="3"/>
  <c r="J29" i="3"/>
  <c r="I15" i="3"/>
  <c r="N29" i="3"/>
  <c r="N15" i="3"/>
  <c r="I31" i="2"/>
  <c r="O16" i="2"/>
  <c r="K16" i="1"/>
  <c r="K31" i="1"/>
  <c r="N16" i="1"/>
  <c r="H9" i="3" l="1"/>
  <c r="H23" i="3"/>
  <c r="I29" i="3"/>
  <c r="H15" i="3"/>
  <c r="J31" i="1"/>
  <c r="J16" i="1"/>
  <c r="H29" i="3" l="1"/>
  <c r="O31" i="1"/>
  <c r="I16" i="1"/>
  <c r="I31" i="1"/>
  <c r="O16" i="1" l="1"/>
</calcChain>
</file>

<file path=xl/sharedStrings.xml><?xml version="1.0" encoding="utf-8"?>
<sst xmlns="http://schemas.openxmlformats.org/spreadsheetml/2006/main" count="83" uniqueCount="29">
  <si>
    <t>Yield</t>
  </si>
  <si>
    <t>Corn</t>
  </si>
  <si>
    <t>Yield/APH</t>
  </si>
  <si>
    <t>Soybeans</t>
  </si>
  <si>
    <t>Coverage</t>
  </si>
  <si>
    <t>Revenue Guarantee</t>
  </si>
  <si>
    <r>
      <t>Projected Price</t>
    </r>
    <r>
      <rPr>
        <vertAlign val="superscript"/>
        <sz val="11"/>
        <color theme="1"/>
        <rFont val="Calibri"/>
        <family val="2"/>
        <scheme val="minor"/>
      </rPr>
      <t>1</t>
    </r>
  </si>
  <si>
    <r>
      <t>Harvest Price</t>
    </r>
    <r>
      <rPr>
        <vertAlign val="superscript"/>
        <sz val="11"/>
        <color theme="1"/>
        <rFont val="Calibri"/>
        <family val="2"/>
        <scheme val="minor"/>
      </rPr>
      <t>2</t>
    </r>
  </si>
  <si>
    <r>
      <t>APH Yield</t>
    </r>
    <r>
      <rPr>
        <vertAlign val="superscript"/>
        <sz val="11"/>
        <color theme="1"/>
        <rFont val="Calibri"/>
        <family val="2"/>
        <scheme val="minor"/>
      </rPr>
      <t>3</t>
    </r>
  </si>
  <si>
    <r>
      <t>Yield Change</t>
    </r>
    <r>
      <rPr>
        <vertAlign val="superscript"/>
        <sz val="11"/>
        <color theme="1"/>
        <rFont val="Calibri"/>
        <family val="2"/>
        <scheme val="minor"/>
      </rPr>
      <t>4</t>
    </r>
  </si>
  <si>
    <t>Yield to Trigger Payment</t>
  </si>
  <si>
    <r>
      <rPr>
        <vertAlign val="superscript"/>
        <sz val="10"/>
        <color theme="1"/>
        <rFont val="Calibri"/>
        <family val="2"/>
        <scheme val="minor"/>
      </rPr>
      <t>4</t>
    </r>
    <r>
      <rPr>
        <sz val="10"/>
        <color theme="1"/>
        <rFont val="Calibri"/>
        <family val="2"/>
        <scheme val="minor"/>
      </rPr>
      <t xml:space="preserve"> Yield change sets the interval for the payment table columns, centered at the APH yield entered</t>
    </r>
  </si>
  <si>
    <t>Instructions: Enter your APH Yield to view payment tables for your farm.  The 'Yield Change' value can also be modified.</t>
  </si>
  <si>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 xml:space="preserve"> Enter your Actual Production History(APH), or Trend Adjusted APH, yield in use for your insurance policy.</t>
    </r>
  </si>
  <si>
    <t>% change in price</t>
  </si>
  <si>
    <t>RP-HPE Insurance Payments by Yield and Coverage</t>
  </si>
  <si>
    <r>
      <rPr>
        <vertAlign val="superscript"/>
        <sz val="10"/>
        <color theme="1"/>
        <rFont val="Calibri"/>
        <family val="2"/>
        <scheme val="minor"/>
      </rPr>
      <t>1</t>
    </r>
    <r>
      <rPr>
        <sz val="10"/>
        <color theme="1"/>
        <rFont val="Calibri"/>
        <family val="2"/>
        <scheme val="minor"/>
      </rPr>
      <t xml:space="preserve"> Projected price based on average settlement price on the December (corn) and November (soybeans) 2026 futures contracts during February</t>
    </r>
  </si>
  <si>
    <r>
      <rPr>
        <vertAlign val="super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 xml:space="preserve"> Harvest price based on average settlement price on the December (corn) and November (soybeans) 2026 futures contracts during October</t>
    </r>
  </si>
  <si>
    <t>Yield Guarantee</t>
  </si>
  <si>
    <r>
      <rPr>
        <vertAlign val="super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 xml:space="preserve"> Enter your Actual Production History(APH), or Trend Adjusted APH, yield in use for your insurance policy.</t>
    </r>
  </si>
  <si>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 xml:space="preserve"> Yield change sets the interval for the payment table columns, centered at the APH yield entered</t>
    </r>
  </si>
  <si>
    <r>
      <t>APH Yield</t>
    </r>
    <r>
      <rPr>
        <vertAlign val="superscript"/>
        <sz val="11"/>
        <color theme="1"/>
        <rFont val="Calibri"/>
        <family val="2"/>
        <scheme val="minor"/>
      </rPr>
      <t>2</t>
    </r>
  </si>
  <si>
    <r>
      <t>Yield Change</t>
    </r>
    <r>
      <rPr>
        <vertAlign val="superscript"/>
        <sz val="11"/>
        <color theme="1"/>
        <rFont val="Calibri"/>
        <family val="2"/>
        <scheme val="minor"/>
      </rPr>
      <t>3</t>
    </r>
  </si>
  <si>
    <t>Yield Protection (YP) Payment Calculator - 2026</t>
  </si>
  <si>
    <t>Revenue Protection with Harvest Price Exclusion (RP-HPE) Payment Calculator - 2026</t>
  </si>
  <si>
    <t>Revenue Protection (RP) Payment Calculator - 2026</t>
  </si>
  <si>
    <t>RP Insurance Payments by Yield and Coverage</t>
  </si>
  <si>
    <t>YP Insurance Payments by Yield and Coverage</t>
  </si>
  <si>
    <t>RP  Insurance Payments by Yield and Coverage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</si>
</sst>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0.000"/>
    <numFmt numFmtId="167" formatCode="&quot;$&quot;#,##0"/>
    <numFmt numFmtId="168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8" tint="-0.499984740745262"/>
      <name val="Calibri"/>
      <family val="2"/>
      <scheme val="minor"/>
    </font>
    <font>
      <b/>
      <sz val="1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2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3" fillId="2" borderId="1" xfId="0" applyFont="1" applyFill="1" applyBorder="1" applyProtection="1">
      <protection locked="0"/>
    </xf>
    <xf numFmtId="0" fontId="2" fillId="0" borderId="0" xfId="0" applyFont="1"/>
    <xf numFmtId="0" fontId="2" fillId="0" borderId="7" xfId="0" applyFont="1" applyBorder="1"/>
    <xf numFmtId="0" fontId="0" fillId="0" borderId="8" xfId="0" applyBorder="1"/>
    <xf numFmtId="0" fontId="0" fillId="0" borderId="8" xfId="0" applyBorder="1" applyAlignment="1">
      <alignment horizontal="right"/>
    </xf>
    <xf numFmtId="165" fontId="4" fillId="0" borderId="9" xfId="0" applyNumberFormat="1" applyFont="1" applyBorder="1"/>
    <xf numFmtId="165" fontId="4" fillId="0" borderId="8" xfId="0" applyNumberFormat="1" applyFont="1" applyBorder="1"/>
    <xf numFmtId="0" fontId="0" fillId="0" borderId="10" xfId="0" applyBorder="1"/>
    <xf numFmtId="0" fontId="0" fillId="0" borderId="11" xfId="0" applyBorder="1"/>
    <xf numFmtId="0" fontId="0" fillId="0" borderId="0" xfId="0" applyAlignment="1">
      <alignment horizontal="right"/>
    </xf>
    <xf numFmtId="165" fontId="3" fillId="0" borderId="0" xfId="0" applyNumberFormat="1" applyFont="1"/>
    <xf numFmtId="0" fontId="0" fillId="0" borderId="12" xfId="0" applyBorder="1"/>
    <xf numFmtId="0" fontId="3" fillId="0" borderId="0" xfId="0" applyFont="1"/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right" wrapText="1"/>
    </xf>
    <xf numFmtId="0" fontId="0" fillId="0" borderId="0" xfId="0" applyAlignment="1">
      <alignment horizontal="center" wrapText="1"/>
    </xf>
    <xf numFmtId="0" fontId="0" fillId="0" borderId="3" xfId="0" applyBorder="1"/>
    <xf numFmtId="9" fontId="0" fillId="0" borderId="2" xfId="1" applyFont="1" applyBorder="1" applyAlignment="1" applyProtection="1">
      <alignment horizontal="center"/>
    </xf>
    <xf numFmtId="164" fontId="0" fillId="0" borderId="19" xfId="0" applyNumberFormat="1" applyBorder="1" applyAlignment="1">
      <alignment horizontal="right"/>
    </xf>
    <xf numFmtId="9" fontId="0" fillId="0" borderId="4" xfId="1" applyFont="1" applyBorder="1" applyAlignment="1" applyProtection="1">
      <alignment horizontal="center"/>
    </xf>
    <xf numFmtId="164" fontId="0" fillId="0" borderId="20" xfId="0" applyNumberFormat="1" applyBorder="1" applyAlignment="1">
      <alignment horizontal="right"/>
    </xf>
    <xf numFmtId="9" fontId="0" fillId="0" borderId="5" xfId="1" applyFont="1" applyBorder="1" applyAlignment="1" applyProtection="1">
      <alignment horizontal="center"/>
    </xf>
    <xf numFmtId="164" fontId="0" fillId="0" borderId="21" xfId="0" applyNumberFormat="1" applyBorder="1" applyAlignment="1">
      <alignment horizontal="right"/>
    </xf>
    <xf numFmtId="165" fontId="2" fillId="0" borderId="1" xfId="0" applyNumberFormat="1" applyFont="1" applyBorder="1"/>
    <xf numFmtId="166" fontId="0" fillId="0" borderId="0" xfId="0" applyNumberFormat="1" applyAlignment="1">
      <alignment horizontal="right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9" fontId="0" fillId="0" borderId="16" xfId="1" applyFont="1" applyFill="1" applyBorder="1" applyProtection="1"/>
    <xf numFmtId="9" fontId="0" fillId="0" borderId="17" xfId="1" applyFont="1" applyFill="1" applyBorder="1" applyProtection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166" fontId="0" fillId="0" borderId="0" xfId="0" applyNumberFormat="1"/>
    <xf numFmtId="167" fontId="0" fillId="0" borderId="3" xfId="0" applyNumberFormat="1" applyBorder="1" applyAlignment="1">
      <alignment horizontal="right"/>
    </xf>
    <xf numFmtId="167" fontId="0" fillId="0" borderId="0" xfId="0" applyNumberFormat="1" applyAlignment="1">
      <alignment horizontal="right"/>
    </xf>
    <xf numFmtId="167" fontId="0" fillId="0" borderId="6" xfId="0" applyNumberFormat="1" applyBorder="1" applyAlignment="1">
      <alignment horizontal="right"/>
    </xf>
    <xf numFmtId="165" fontId="4" fillId="0" borderId="1" xfId="0" applyNumberFormat="1" applyFont="1" applyFill="1" applyBorder="1" applyProtection="1"/>
    <xf numFmtId="167" fontId="0" fillId="0" borderId="3" xfId="0" applyNumberFormat="1" applyBorder="1"/>
    <xf numFmtId="167" fontId="0" fillId="0" borderId="0" xfId="0" applyNumberFormat="1"/>
    <xf numFmtId="167" fontId="0" fillId="0" borderId="6" xfId="0" applyNumberFormat="1" applyBorder="1"/>
    <xf numFmtId="0" fontId="6" fillId="0" borderId="0" xfId="0" applyFont="1"/>
    <xf numFmtId="0" fontId="0" fillId="0" borderId="0" xfId="0" applyBorder="1"/>
    <xf numFmtId="9" fontId="0" fillId="0" borderId="0" xfId="1" applyFont="1" applyFill="1" applyBorder="1" applyProtection="1"/>
    <xf numFmtId="9" fontId="0" fillId="0" borderId="0" xfId="0" applyNumberFormat="1"/>
    <xf numFmtId="168" fontId="2" fillId="0" borderId="0" xfId="1" applyNumberFormat="1" applyFont="1" applyBorder="1" applyProtection="1"/>
    <xf numFmtId="0" fontId="8" fillId="0" borderId="0" xfId="0" applyFont="1" applyAlignment="1">
      <alignment horizontal="right" wrapText="1"/>
    </xf>
    <xf numFmtId="164" fontId="8" fillId="0" borderId="3" xfId="0" applyNumberFormat="1" applyFont="1" applyBorder="1" applyAlignment="1">
      <alignment horizontal="right"/>
    </xf>
    <xf numFmtId="164" fontId="8" fillId="0" borderId="0" xfId="0" applyNumberFormat="1" applyFont="1" applyAlignment="1">
      <alignment horizontal="right"/>
    </xf>
    <xf numFmtId="164" fontId="8" fillId="0" borderId="6" xfId="0" applyNumberFormat="1" applyFont="1" applyBorder="1" applyAlignment="1">
      <alignment horizontal="right"/>
    </xf>
    <xf numFmtId="164" fontId="8" fillId="0" borderId="3" xfId="0" applyNumberFormat="1" applyFont="1" applyBorder="1"/>
    <xf numFmtId="164" fontId="8" fillId="0" borderId="0" xfId="0" applyNumberFormat="1" applyFont="1"/>
    <xf numFmtId="164" fontId="8" fillId="0" borderId="6" xfId="0" applyNumberFormat="1" applyFont="1" applyBorder="1"/>
    <xf numFmtId="168" fontId="0" fillId="0" borderId="0" xfId="1" applyNumberFormat="1" applyFont="1"/>
    <xf numFmtId="0" fontId="0" fillId="0" borderId="0" xfId="0" applyAlignment="1">
      <alignment horizontal="center"/>
    </xf>
    <xf numFmtId="168" fontId="9" fillId="0" borderId="0" xfId="0" applyNumberFormat="1" applyFont="1"/>
    <xf numFmtId="167" fontId="0" fillId="0" borderId="0" xfId="0" applyNumberFormat="1" applyBorder="1" applyAlignment="1">
      <alignment horizontal="right"/>
    </xf>
    <xf numFmtId="164" fontId="0" fillId="0" borderId="3" xfId="0" applyNumberFormat="1" applyBorder="1" applyAlignment="1">
      <alignment horizontal="right"/>
    </xf>
    <xf numFmtId="164" fontId="0" fillId="0" borderId="0" xfId="0" applyNumberFormat="1" applyBorder="1" applyAlignment="1">
      <alignment horizontal="right"/>
    </xf>
    <xf numFmtId="164" fontId="0" fillId="0" borderId="6" xfId="0" applyNumberFormat="1" applyBorder="1" applyAlignment="1">
      <alignment horizontal="right"/>
    </xf>
    <xf numFmtId="164" fontId="0" fillId="0" borderId="3" xfId="0" applyNumberFormat="1" applyBorder="1"/>
    <xf numFmtId="164" fontId="0" fillId="0" borderId="0" xfId="0" applyNumberFormat="1" applyBorder="1"/>
    <xf numFmtId="164" fontId="0" fillId="0" borderId="6" xfId="0" applyNumberFormat="1" applyBorder="1"/>
    <xf numFmtId="0" fontId="10" fillId="0" borderId="0" xfId="0" applyFont="1"/>
    <xf numFmtId="0" fontId="2" fillId="3" borderId="3" xfId="0" applyFont="1" applyFill="1" applyBorder="1"/>
    <xf numFmtId="167" fontId="0" fillId="0" borderId="0" xfId="0" applyNumberFormat="1" applyBorder="1"/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B8B57-DF8A-4AD0-862D-103706B678A7}">
  <dimension ref="C1:V37"/>
  <sheetViews>
    <sheetView showGridLines="0" tabSelected="1" zoomScaleNormal="100" workbookViewId="0">
      <selection activeCell="F6" sqref="F6"/>
    </sheetView>
  </sheetViews>
  <sheetFormatPr defaultRowHeight="15" x14ac:dyDescent="0.25"/>
  <cols>
    <col min="2" max="3" width="1.5703125" customWidth="1"/>
    <col min="4" max="4" width="7.42578125" customWidth="1"/>
    <col min="5" max="5" width="14.7109375" customWidth="1"/>
    <col min="6" max="6" width="10.140625" customWidth="1"/>
    <col min="7" max="7" width="14.5703125" customWidth="1"/>
    <col min="8" max="8" width="2" customWidth="1"/>
    <col min="16" max="16" width="0.85546875" customWidth="1"/>
    <col min="17" max="17" width="1.42578125" customWidth="1"/>
    <col min="19" max="19" width="21.42578125" bestFit="1" customWidth="1"/>
  </cols>
  <sheetData>
    <row r="1" spans="3:22" ht="18.75" x14ac:dyDescent="0.3">
      <c r="C1" s="67" t="s">
        <v>25</v>
      </c>
    </row>
    <row r="2" spans="3:22" x14ac:dyDescent="0.25">
      <c r="C2" s="2" t="s">
        <v>12</v>
      </c>
    </row>
    <row r="3" spans="3:22" ht="9" customHeight="1" thickBot="1" x14ac:dyDescent="0.3"/>
    <row r="4" spans="3:22" ht="17.25" x14ac:dyDescent="0.25">
      <c r="C4" s="3" t="s">
        <v>1</v>
      </c>
      <c r="D4" s="4"/>
      <c r="E4" s="5" t="s">
        <v>6</v>
      </c>
      <c r="F4" s="6">
        <v>4.62</v>
      </c>
      <c r="G4" s="7"/>
      <c r="H4" s="7"/>
      <c r="I4" s="4"/>
      <c r="J4" s="4" t="s">
        <v>14</v>
      </c>
      <c r="K4" s="4"/>
      <c r="L4" s="4"/>
      <c r="M4" s="4"/>
      <c r="N4" s="4"/>
      <c r="O4" s="4"/>
      <c r="P4" s="8"/>
    </row>
    <row r="5" spans="3:22" ht="17.25" x14ac:dyDescent="0.25">
      <c r="C5" s="9"/>
      <c r="E5" s="10" t="s">
        <v>7</v>
      </c>
      <c r="F5" s="41">
        <v>4.75</v>
      </c>
      <c r="G5" s="11"/>
      <c r="H5" s="11"/>
      <c r="J5" s="49">
        <f>F5/F4-1</f>
        <v>2.8138528138528018E-2</v>
      </c>
      <c r="P5" s="12"/>
    </row>
    <row r="6" spans="3:22" ht="17.25" x14ac:dyDescent="0.25">
      <c r="C6" s="9"/>
      <c r="E6" s="10" t="s">
        <v>8</v>
      </c>
      <c r="F6" s="1">
        <v>220</v>
      </c>
      <c r="G6" s="13"/>
      <c r="H6" s="13"/>
      <c r="J6" s="14"/>
      <c r="P6" s="12"/>
    </row>
    <row r="7" spans="3:22" ht="17.25" x14ac:dyDescent="0.25">
      <c r="C7" s="9"/>
      <c r="E7" s="10" t="s">
        <v>9</v>
      </c>
      <c r="F7" s="1">
        <v>20</v>
      </c>
      <c r="G7" s="13"/>
      <c r="H7" s="13"/>
      <c r="P7" s="12"/>
    </row>
    <row r="8" spans="3:22" x14ac:dyDescent="0.25">
      <c r="C8" s="9"/>
      <c r="I8" s="70" t="s">
        <v>26</v>
      </c>
      <c r="J8" s="70"/>
      <c r="K8" s="70"/>
      <c r="L8" s="70"/>
      <c r="M8" s="70"/>
      <c r="N8" s="70"/>
      <c r="O8" s="70"/>
      <c r="P8" s="12"/>
    </row>
    <row r="9" spans="3:22" x14ac:dyDescent="0.25">
      <c r="C9" s="9"/>
      <c r="I9" s="71" t="s">
        <v>0</v>
      </c>
      <c r="J9" s="71"/>
      <c r="K9" s="71"/>
      <c r="L9" s="71"/>
      <c r="M9" s="71"/>
      <c r="N9" s="71"/>
      <c r="O9" s="71"/>
      <c r="P9" s="12"/>
    </row>
    <row r="10" spans="3:22" ht="33" customHeight="1" x14ac:dyDescent="0.25">
      <c r="C10" s="9"/>
      <c r="E10" s="58" t="s">
        <v>4</v>
      </c>
      <c r="F10" s="16" t="s">
        <v>5</v>
      </c>
      <c r="G10" s="50" t="s">
        <v>10</v>
      </c>
      <c r="H10" s="17"/>
      <c r="I10" s="18">
        <f t="shared" ref="I10:K10" si="0">J10-$F$7</f>
        <v>140</v>
      </c>
      <c r="J10" s="18">
        <f t="shared" si="0"/>
        <v>160</v>
      </c>
      <c r="K10" s="18">
        <f t="shared" si="0"/>
        <v>180</v>
      </c>
      <c r="L10" s="18">
        <f>M10-$F$7</f>
        <v>200</v>
      </c>
      <c r="M10" s="68">
        <f>F6</f>
        <v>220</v>
      </c>
      <c r="N10" s="18">
        <f>M10+$F$7</f>
        <v>240</v>
      </c>
      <c r="O10" s="18">
        <f>N10+$F$7</f>
        <v>260</v>
      </c>
      <c r="P10" s="12"/>
    </row>
    <row r="11" spans="3:22" x14ac:dyDescent="0.25">
      <c r="C11" s="9"/>
      <c r="E11" s="19">
        <v>0.7</v>
      </c>
      <c r="F11" s="38">
        <f>E11*$F$6*MAX($F$4,$F$5)</f>
        <v>731.5</v>
      </c>
      <c r="G11" s="51">
        <f>F11/$F$5</f>
        <v>154</v>
      </c>
      <c r="H11" s="20"/>
      <c r="I11" s="25">
        <f>MAX(0,$F11-$F$5*I$10)</f>
        <v>66.5</v>
      </c>
      <c r="J11" s="25">
        <f t="shared" ref="J11:O11" si="1">MAX(0,$F11-$F$5*J$10)</f>
        <v>0</v>
      </c>
      <c r="K11" s="25">
        <f t="shared" si="1"/>
        <v>0</v>
      </c>
      <c r="L11" s="25">
        <f t="shared" si="1"/>
        <v>0</v>
      </c>
      <c r="M11" s="25">
        <f t="shared" si="1"/>
        <v>0</v>
      </c>
      <c r="N11" s="25">
        <f t="shared" si="1"/>
        <v>0</v>
      </c>
      <c r="O11" s="25">
        <f t="shared" si="1"/>
        <v>0</v>
      </c>
      <c r="P11" s="12"/>
    </row>
    <row r="12" spans="3:22" x14ac:dyDescent="0.25">
      <c r="C12" s="9"/>
      <c r="E12" s="21">
        <v>0.75</v>
      </c>
      <c r="F12" s="60">
        <f>E12*$F$6*MAX($F$4,$F$5)</f>
        <v>783.75</v>
      </c>
      <c r="G12" s="52">
        <f t="shared" ref="G12:G14" si="2">F12/$F$5</f>
        <v>165</v>
      </c>
      <c r="H12" s="22"/>
      <c r="I12" s="25">
        <f t="shared" ref="I12:O14" si="3">MAX(0,$F12-$F$5*I$10)</f>
        <v>118.75</v>
      </c>
      <c r="J12" s="25">
        <f>MAX(0,$F12-$F$5*J$10)</f>
        <v>23.75</v>
      </c>
      <c r="K12" s="25">
        <f>MAX(0,$F12-$F$5*K$10)</f>
        <v>0</v>
      </c>
      <c r="L12" s="25">
        <f t="shared" si="3"/>
        <v>0</v>
      </c>
      <c r="M12" s="25">
        <f t="shared" si="3"/>
        <v>0</v>
      </c>
      <c r="N12" s="25">
        <f t="shared" si="3"/>
        <v>0</v>
      </c>
      <c r="O12" s="25">
        <f t="shared" si="3"/>
        <v>0</v>
      </c>
      <c r="P12" s="12"/>
      <c r="S12" s="59">
        <f t="shared" ref="S12:S13" si="4">E12/(1-$J$5)-1</f>
        <v>-0.22828507795100228</v>
      </c>
      <c r="V12" s="57"/>
    </row>
    <row r="13" spans="3:22" x14ac:dyDescent="0.25">
      <c r="C13" s="9"/>
      <c r="E13" s="21">
        <v>0.8</v>
      </c>
      <c r="F13" s="60">
        <f>E13*$F$6*MAX($F$4,$F$5)</f>
        <v>836</v>
      </c>
      <c r="G13" s="52">
        <f t="shared" si="2"/>
        <v>176</v>
      </c>
      <c r="H13" s="22"/>
      <c r="I13" s="25">
        <f t="shared" si="3"/>
        <v>171</v>
      </c>
      <c r="J13" s="25">
        <f t="shared" si="3"/>
        <v>76</v>
      </c>
      <c r="K13" s="25">
        <f t="shared" si="3"/>
        <v>0</v>
      </c>
      <c r="L13" s="25">
        <f t="shared" si="3"/>
        <v>0</v>
      </c>
      <c r="M13" s="25">
        <f t="shared" si="3"/>
        <v>0</v>
      </c>
      <c r="N13" s="25">
        <f t="shared" si="3"/>
        <v>0</v>
      </c>
      <c r="O13" s="25">
        <f t="shared" si="3"/>
        <v>0</v>
      </c>
      <c r="P13" s="12"/>
      <c r="S13" s="59">
        <f t="shared" si="4"/>
        <v>-0.1768374164810691</v>
      </c>
      <c r="V13" s="57"/>
    </row>
    <row r="14" spans="3:22" x14ac:dyDescent="0.25">
      <c r="C14" s="9"/>
      <c r="E14" s="23">
        <v>0.85</v>
      </c>
      <c r="F14" s="40">
        <f>E14*$F$6*MAX($F$4,$F$5)</f>
        <v>888.25</v>
      </c>
      <c r="G14" s="53">
        <f t="shared" si="2"/>
        <v>187</v>
      </c>
      <c r="H14" s="24"/>
      <c r="I14" s="25">
        <f t="shared" si="3"/>
        <v>223.25</v>
      </c>
      <c r="J14" s="25">
        <f t="shared" si="3"/>
        <v>128.25</v>
      </c>
      <c r="K14" s="25">
        <f t="shared" si="3"/>
        <v>33.25</v>
      </c>
      <c r="L14" s="25">
        <f t="shared" si="3"/>
        <v>0</v>
      </c>
      <c r="M14" s="25">
        <f t="shared" si="3"/>
        <v>0</v>
      </c>
      <c r="N14" s="25">
        <f t="shared" si="3"/>
        <v>0</v>
      </c>
      <c r="O14" s="25">
        <f t="shared" si="3"/>
        <v>0</v>
      </c>
      <c r="P14" s="12"/>
      <c r="S14" s="59">
        <f>E14/(1-$J$5)-1</f>
        <v>-0.12538975501113603</v>
      </c>
      <c r="V14" s="57"/>
    </row>
    <row r="15" spans="3:22" x14ac:dyDescent="0.25">
      <c r="C15" s="9"/>
      <c r="G15" s="26"/>
      <c r="P15" s="12"/>
    </row>
    <row r="16" spans="3:22" ht="15.75" thickBot="1" x14ac:dyDescent="0.3">
      <c r="C16" s="27"/>
      <c r="D16" s="28"/>
      <c r="E16" s="28"/>
      <c r="F16" s="29" t="s">
        <v>2</v>
      </c>
      <c r="G16" s="30"/>
      <c r="H16" s="30"/>
      <c r="I16" s="31">
        <f>I10/$F$6</f>
        <v>0.63636363636363635</v>
      </c>
      <c r="J16" s="31">
        <f t="shared" ref="J16:O16" si="5">J10/$F$6</f>
        <v>0.72727272727272729</v>
      </c>
      <c r="K16" s="31">
        <f t="shared" si="5"/>
        <v>0.81818181818181823</v>
      </c>
      <c r="L16" s="31">
        <f t="shared" si="5"/>
        <v>0.90909090909090906</v>
      </c>
      <c r="M16" s="31">
        <f t="shared" si="5"/>
        <v>1</v>
      </c>
      <c r="N16" s="31">
        <f t="shared" si="5"/>
        <v>1.0909090909090908</v>
      </c>
      <c r="O16" s="32">
        <f t="shared" si="5"/>
        <v>1.1818181818181819</v>
      </c>
      <c r="P16" s="33"/>
    </row>
    <row r="17" spans="3:22" ht="8.1" customHeight="1" x14ac:dyDescent="0.25">
      <c r="C17" s="46"/>
      <c r="D17" s="46"/>
      <c r="E17" s="46"/>
      <c r="F17" s="46"/>
      <c r="G17" s="46"/>
      <c r="H17" s="46"/>
      <c r="I17" s="47"/>
      <c r="J17" s="47"/>
      <c r="K17" s="47"/>
      <c r="L17" s="47"/>
      <c r="M17" s="47"/>
      <c r="N17" s="47"/>
      <c r="O17" s="47"/>
      <c r="P17" s="46"/>
    </row>
    <row r="18" spans="3:22" ht="8.1" customHeight="1" thickBot="1" x14ac:dyDescent="0.3">
      <c r="E18" s="48"/>
    </row>
    <row r="19" spans="3:22" ht="17.25" x14ac:dyDescent="0.25">
      <c r="C19" s="3" t="s">
        <v>3</v>
      </c>
      <c r="D19" s="4"/>
      <c r="E19" s="5" t="s">
        <v>6</v>
      </c>
      <c r="F19" s="6">
        <v>11.09</v>
      </c>
      <c r="G19" s="7"/>
      <c r="H19" s="7"/>
      <c r="I19" s="4"/>
      <c r="J19" s="4" t="s">
        <v>14</v>
      </c>
      <c r="K19" s="4"/>
      <c r="L19" s="4"/>
      <c r="M19" s="4"/>
      <c r="N19" s="4"/>
      <c r="O19" s="4"/>
      <c r="P19" s="8"/>
    </row>
    <row r="20" spans="3:22" ht="17.25" x14ac:dyDescent="0.25">
      <c r="C20" s="9"/>
      <c r="E20" s="10" t="s">
        <v>7</v>
      </c>
      <c r="F20" s="41">
        <v>12.63</v>
      </c>
      <c r="G20" s="11"/>
      <c r="H20" s="11"/>
      <c r="J20" s="49">
        <f>F20/F19-1</f>
        <v>0.13886384129846707</v>
      </c>
      <c r="P20" s="12"/>
    </row>
    <row r="21" spans="3:22" ht="17.25" x14ac:dyDescent="0.25">
      <c r="C21" s="9"/>
      <c r="E21" s="10" t="s">
        <v>8</v>
      </c>
      <c r="F21" s="1">
        <v>70</v>
      </c>
      <c r="G21" s="13"/>
      <c r="H21" s="13"/>
      <c r="J21" s="14"/>
      <c r="P21" s="12"/>
    </row>
    <row r="22" spans="3:22" ht="17.25" x14ac:dyDescent="0.25">
      <c r="C22" s="9"/>
      <c r="E22" s="10" t="s">
        <v>9</v>
      </c>
      <c r="F22" s="1">
        <v>6</v>
      </c>
      <c r="G22" s="13"/>
      <c r="H22" s="13"/>
      <c r="P22" s="12"/>
    </row>
    <row r="23" spans="3:22" x14ac:dyDescent="0.25">
      <c r="C23" s="9"/>
      <c r="I23" s="70" t="s">
        <v>28</v>
      </c>
      <c r="J23" s="70"/>
      <c r="K23" s="70"/>
      <c r="L23" s="70"/>
      <c r="M23" s="70"/>
      <c r="N23" s="70"/>
      <c r="O23" s="70"/>
      <c r="P23" s="12"/>
    </row>
    <row r="24" spans="3:22" x14ac:dyDescent="0.25">
      <c r="C24" s="9"/>
      <c r="I24" s="71" t="s">
        <v>0</v>
      </c>
      <c r="J24" s="71"/>
      <c r="K24" s="71"/>
      <c r="L24" s="71"/>
      <c r="M24" s="71"/>
      <c r="N24" s="71"/>
      <c r="O24" s="71"/>
      <c r="P24" s="12"/>
    </row>
    <row r="25" spans="3:22" ht="33" customHeight="1" x14ac:dyDescent="0.25">
      <c r="C25" s="9"/>
      <c r="E25" t="s">
        <v>4</v>
      </c>
      <c r="F25" s="16" t="s">
        <v>5</v>
      </c>
      <c r="G25" s="50" t="s">
        <v>10</v>
      </c>
      <c r="H25" s="10"/>
      <c r="I25" s="18">
        <f t="shared" ref="I25:K25" si="6">J25-$F$22</f>
        <v>46</v>
      </c>
      <c r="J25" s="18">
        <f t="shared" si="6"/>
        <v>52</v>
      </c>
      <c r="K25" s="18">
        <f t="shared" si="6"/>
        <v>58</v>
      </c>
      <c r="L25" s="18">
        <f>M25-$F$22</f>
        <v>64</v>
      </c>
      <c r="M25" s="68">
        <f>F21</f>
        <v>70</v>
      </c>
      <c r="N25" s="18">
        <f>M25+$F$22</f>
        <v>76</v>
      </c>
      <c r="O25" s="18">
        <f>N25+$F$22</f>
        <v>82</v>
      </c>
      <c r="P25" s="12"/>
    </row>
    <row r="26" spans="3:22" x14ac:dyDescent="0.25">
      <c r="C26" s="9"/>
      <c r="E26" s="19">
        <v>0.7</v>
      </c>
      <c r="F26" s="42">
        <f>E26*$F$21*MAX($F$19,$F$20)</f>
        <v>618.87</v>
      </c>
      <c r="G26" s="54">
        <f>F26/$F$20</f>
        <v>49</v>
      </c>
      <c r="H26" s="34"/>
      <c r="I26" s="25">
        <f>MAX(0,$F26-$F$20*I$25)</f>
        <v>37.889999999999986</v>
      </c>
      <c r="J26" s="25">
        <f t="shared" ref="J26:O26" si="7">MAX(0,$F26-$F$20*J$25)</f>
        <v>0</v>
      </c>
      <c r="K26" s="25">
        <f t="shared" si="7"/>
        <v>0</v>
      </c>
      <c r="L26" s="25">
        <f t="shared" si="7"/>
        <v>0</v>
      </c>
      <c r="M26" s="25">
        <f t="shared" si="7"/>
        <v>0</v>
      </c>
      <c r="N26" s="25">
        <f t="shared" si="7"/>
        <v>0</v>
      </c>
      <c r="O26" s="25">
        <f t="shared" si="7"/>
        <v>0</v>
      </c>
      <c r="P26" s="12"/>
    </row>
    <row r="27" spans="3:22" x14ac:dyDescent="0.25">
      <c r="C27" s="9"/>
      <c r="E27" s="21">
        <v>0.75</v>
      </c>
      <c r="F27" s="69">
        <f t="shared" ref="F27:F29" si="8">E27*$F$21*MAX($F$19,$F$20)</f>
        <v>663.07500000000005</v>
      </c>
      <c r="G27" s="55">
        <f t="shared" ref="G27:G29" si="9">F27/$F$20</f>
        <v>52.5</v>
      </c>
      <c r="H27" s="35"/>
      <c r="I27" s="25">
        <f t="shared" ref="I27:O29" si="10">MAX(0,$F27-$F$20*I$25)</f>
        <v>82.095000000000027</v>
      </c>
      <c r="J27" s="25">
        <f>MAX(0,$F27-$F$20*J$25)</f>
        <v>6.3150000000000546</v>
      </c>
      <c r="K27" s="25">
        <f t="shared" si="10"/>
        <v>0</v>
      </c>
      <c r="L27" s="25">
        <f t="shared" si="10"/>
        <v>0</v>
      </c>
      <c r="M27" s="25">
        <f t="shared" si="10"/>
        <v>0</v>
      </c>
      <c r="N27" s="25">
        <f t="shared" si="10"/>
        <v>0</v>
      </c>
      <c r="O27" s="25">
        <f t="shared" si="10"/>
        <v>0</v>
      </c>
      <c r="P27" s="12"/>
      <c r="S27" s="59">
        <f>E27/(1-$J$20)-1</f>
        <v>-0.12905759162303665</v>
      </c>
      <c r="V27" s="57"/>
    </row>
    <row r="28" spans="3:22" x14ac:dyDescent="0.25">
      <c r="C28" s="9"/>
      <c r="E28" s="21">
        <v>0.8</v>
      </c>
      <c r="F28" s="69">
        <f t="shared" si="8"/>
        <v>707.28000000000009</v>
      </c>
      <c r="G28" s="55">
        <f t="shared" si="9"/>
        <v>56</v>
      </c>
      <c r="H28" s="35"/>
      <c r="I28" s="25">
        <f t="shared" si="10"/>
        <v>126.30000000000007</v>
      </c>
      <c r="J28" s="25">
        <f t="shared" si="10"/>
        <v>50.520000000000095</v>
      </c>
      <c r="K28" s="25">
        <f t="shared" si="10"/>
        <v>0</v>
      </c>
      <c r="L28" s="25">
        <f t="shared" si="10"/>
        <v>0</v>
      </c>
      <c r="M28" s="25">
        <f t="shared" si="10"/>
        <v>0</v>
      </c>
      <c r="N28" s="25">
        <f t="shared" si="10"/>
        <v>0</v>
      </c>
      <c r="O28" s="25">
        <f t="shared" si="10"/>
        <v>0</v>
      </c>
      <c r="P28" s="12"/>
      <c r="S28" s="59">
        <f t="shared" ref="S28:S29" si="11">E28/(1-$J$20)-1</f>
        <v>-7.0994764397905752E-2</v>
      </c>
      <c r="V28" s="57"/>
    </row>
    <row r="29" spans="3:22" x14ac:dyDescent="0.25">
      <c r="C29" s="9"/>
      <c r="E29" s="23">
        <v>0.85</v>
      </c>
      <c r="F29" s="44">
        <f t="shared" si="8"/>
        <v>751.48500000000001</v>
      </c>
      <c r="G29" s="56">
        <f t="shared" si="9"/>
        <v>59.5</v>
      </c>
      <c r="H29" s="36"/>
      <c r="I29" s="25">
        <f t="shared" si="10"/>
        <v>170.505</v>
      </c>
      <c r="J29" s="25">
        <f t="shared" si="10"/>
        <v>94.725000000000023</v>
      </c>
      <c r="K29" s="25">
        <f t="shared" si="10"/>
        <v>18.944999999999936</v>
      </c>
      <c r="L29" s="25">
        <f t="shared" si="10"/>
        <v>0</v>
      </c>
      <c r="M29" s="25">
        <f t="shared" si="10"/>
        <v>0</v>
      </c>
      <c r="N29" s="25">
        <f t="shared" si="10"/>
        <v>0</v>
      </c>
      <c r="O29" s="25">
        <f t="shared" si="10"/>
        <v>0</v>
      </c>
      <c r="P29" s="12"/>
      <c r="S29" s="59">
        <f t="shared" si="11"/>
        <v>-1.2931937172774965E-2</v>
      </c>
      <c r="V29" s="57"/>
    </row>
    <row r="30" spans="3:22" x14ac:dyDescent="0.25">
      <c r="C30" s="9"/>
      <c r="G30" s="37"/>
      <c r="P30" s="12"/>
    </row>
    <row r="31" spans="3:22" ht="15.75" thickBot="1" x14ac:dyDescent="0.3">
      <c r="C31" s="27"/>
      <c r="D31" s="28"/>
      <c r="E31" s="28"/>
      <c r="F31" s="29" t="s">
        <v>2</v>
      </c>
      <c r="G31" s="30"/>
      <c r="H31" s="30"/>
      <c r="I31" s="31">
        <f>I25/$F$21</f>
        <v>0.65714285714285714</v>
      </c>
      <c r="J31" s="31">
        <f t="shared" ref="J31:O31" si="12">J25/$F$21</f>
        <v>0.74285714285714288</v>
      </c>
      <c r="K31" s="31">
        <f t="shared" si="12"/>
        <v>0.82857142857142863</v>
      </c>
      <c r="L31" s="31">
        <f t="shared" si="12"/>
        <v>0.91428571428571426</v>
      </c>
      <c r="M31" s="31">
        <f t="shared" si="12"/>
        <v>1</v>
      </c>
      <c r="N31" s="31">
        <f t="shared" si="12"/>
        <v>1.0857142857142856</v>
      </c>
      <c r="O31" s="32">
        <f t="shared" si="12"/>
        <v>1.1714285714285715</v>
      </c>
      <c r="P31" s="33"/>
    </row>
    <row r="32" spans="3:22" ht="15.75" x14ac:dyDescent="0.25">
      <c r="C32" s="45" t="s">
        <v>16</v>
      </c>
    </row>
    <row r="33" spans="3:22" ht="15.75" x14ac:dyDescent="0.25">
      <c r="C33" s="45" t="s">
        <v>17</v>
      </c>
    </row>
    <row r="34" spans="3:22" ht="15.75" x14ac:dyDescent="0.25">
      <c r="C34" s="45" t="s">
        <v>13</v>
      </c>
      <c r="V34" s="57"/>
    </row>
    <row r="35" spans="3:22" ht="15.75" x14ac:dyDescent="0.25">
      <c r="C35" s="45" t="s">
        <v>11</v>
      </c>
    </row>
    <row r="37" spans="3:22" ht="9" customHeight="1" x14ac:dyDescent="0.25"/>
  </sheetData>
  <sheetProtection algorithmName="SHA-512" hashValue="Tnh5ftks6xXcpJP0eC4E3S4m5yb+jAn1pGi+jYJXapiTX3BCa9AJBk2luqfx0Ip4MssHPJonV11u49c4hFCaYw==" saltValue="JCVsgIxKjMal1QsjQFK1UA==" spinCount="100000" sheet="1" selectLockedCells="1"/>
  <mergeCells count="4">
    <mergeCell ref="I8:O8"/>
    <mergeCell ref="I9:O9"/>
    <mergeCell ref="I23:O23"/>
    <mergeCell ref="I24:O24"/>
  </mergeCells>
  <conditionalFormatting sqref="I11:O14">
    <cfRule type="colorScale" priority="1">
      <colorScale>
        <cfvo type="min"/>
        <cfvo type="max"/>
        <color rgb="FFFCFCFF"/>
        <color rgb="FFFF0000"/>
      </colorScale>
    </cfRule>
  </conditionalFormatting>
  <conditionalFormatting sqref="I31:O31 I26:O29">
    <cfRule type="colorScale" priority="2">
      <colorScale>
        <cfvo type="min"/>
        <cfvo type="max"/>
        <color rgb="FFFCFCFF"/>
        <color rgb="FFFF0000"/>
      </colorScale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13FDB-CD73-4777-98D3-5B786AEB5C2B}">
  <sheetPr codeName="Sheet1"/>
  <dimension ref="C1:V37"/>
  <sheetViews>
    <sheetView showGridLines="0" topLeftCell="B1" zoomScaleNormal="100" workbookViewId="0">
      <selection activeCell="F6" sqref="F6"/>
    </sheetView>
  </sheetViews>
  <sheetFormatPr defaultRowHeight="15" x14ac:dyDescent="0.25"/>
  <cols>
    <col min="2" max="3" width="1.5703125" customWidth="1"/>
    <col min="4" max="4" width="7.42578125" customWidth="1"/>
    <col min="5" max="5" width="14.7109375" customWidth="1"/>
    <col min="6" max="6" width="10.140625" customWidth="1"/>
    <col min="7" max="7" width="14.5703125" customWidth="1"/>
    <col min="8" max="8" width="2" customWidth="1"/>
    <col min="16" max="16" width="0.85546875" customWidth="1"/>
    <col min="17" max="17" width="1.42578125" customWidth="1"/>
    <col min="19" max="19" width="21.42578125" bestFit="1" customWidth="1"/>
  </cols>
  <sheetData>
    <row r="1" spans="3:22" ht="18.75" x14ac:dyDescent="0.3">
      <c r="C1" s="67" t="s">
        <v>24</v>
      </c>
    </row>
    <row r="2" spans="3:22" x14ac:dyDescent="0.25">
      <c r="C2" s="2" t="s">
        <v>12</v>
      </c>
    </row>
    <row r="3" spans="3:22" ht="9" customHeight="1" thickBot="1" x14ac:dyDescent="0.3"/>
    <row r="4" spans="3:22" ht="17.25" x14ac:dyDescent="0.25">
      <c r="C4" s="3" t="s">
        <v>1</v>
      </c>
      <c r="D4" s="4"/>
      <c r="E4" s="5" t="s">
        <v>6</v>
      </c>
      <c r="F4" s="6">
        <v>4.62</v>
      </c>
      <c r="G4" s="7"/>
      <c r="H4" s="7"/>
      <c r="I4" s="4"/>
      <c r="J4" s="4" t="s">
        <v>14</v>
      </c>
      <c r="K4" s="4"/>
      <c r="L4" s="4"/>
      <c r="M4" s="4"/>
      <c r="N4" s="4"/>
      <c r="O4" s="4"/>
      <c r="P4" s="8"/>
    </row>
    <row r="5" spans="3:22" ht="17.25" x14ac:dyDescent="0.25">
      <c r="C5" s="9"/>
      <c r="E5" s="10" t="s">
        <v>7</v>
      </c>
      <c r="F5" s="41">
        <v>4.75</v>
      </c>
      <c r="G5" s="11"/>
      <c r="H5" s="11"/>
      <c r="J5" s="49">
        <f>F5/F4-1</f>
        <v>2.8138528138528018E-2</v>
      </c>
      <c r="P5" s="12"/>
    </row>
    <row r="6" spans="3:22" ht="17.25" x14ac:dyDescent="0.25">
      <c r="C6" s="9"/>
      <c r="E6" s="10" t="s">
        <v>8</v>
      </c>
      <c r="F6" s="1">
        <v>220</v>
      </c>
      <c r="G6" s="13"/>
      <c r="H6" s="13"/>
      <c r="J6" s="14"/>
      <c r="P6" s="12"/>
    </row>
    <row r="7" spans="3:22" ht="17.25" x14ac:dyDescent="0.25">
      <c r="C7" s="9"/>
      <c r="E7" s="10" t="s">
        <v>9</v>
      </c>
      <c r="F7" s="1">
        <v>20</v>
      </c>
      <c r="G7" s="13"/>
      <c r="H7" s="13"/>
      <c r="P7" s="12"/>
    </row>
    <row r="8" spans="3:22" x14ac:dyDescent="0.25">
      <c r="C8" s="9"/>
      <c r="I8" s="70" t="s">
        <v>15</v>
      </c>
      <c r="J8" s="70"/>
      <c r="K8" s="70"/>
      <c r="L8" s="70"/>
      <c r="M8" s="70"/>
      <c r="N8" s="70"/>
      <c r="O8" s="70"/>
      <c r="P8" s="12"/>
    </row>
    <row r="9" spans="3:22" x14ac:dyDescent="0.25">
      <c r="C9" s="9"/>
      <c r="I9" s="71" t="s">
        <v>0</v>
      </c>
      <c r="J9" s="71"/>
      <c r="K9" s="71"/>
      <c r="L9" s="71"/>
      <c r="M9" s="71"/>
      <c r="N9" s="71"/>
      <c r="O9" s="71"/>
      <c r="P9" s="12"/>
    </row>
    <row r="10" spans="3:22" ht="33" customHeight="1" x14ac:dyDescent="0.25">
      <c r="C10" s="9"/>
      <c r="E10" s="15" t="s">
        <v>4</v>
      </c>
      <c r="F10" s="16" t="s">
        <v>5</v>
      </c>
      <c r="G10" s="50" t="s">
        <v>10</v>
      </c>
      <c r="H10" s="17"/>
      <c r="I10" s="18">
        <f t="shared" ref="I10:K10" si="0">J10-$F$7</f>
        <v>140</v>
      </c>
      <c r="J10" s="18">
        <f t="shared" si="0"/>
        <v>160</v>
      </c>
      <c r="K10" s="18">
        <f t="shared" si="0"/>
        <v>180</v>
      </c>
      <c r="L10" s="18">
        <f>M10-$F$7</f>
        <v>200</v>
      </c>
      <c r="M10" s="68">
        <f>F6</f>
        <v>220</v>
      </c>
      <c r="N10" s="18">
        <f>M10+$F$7</f>
        <v>240</v>
      </c>
      <c r="O10" s="18">
        <f>N10+$F$7</f>
        <v>260</v>
      </c>
      <c r="P10" s="12"/>
    </row>
    <row r="11" spans="3:22" x14ac:dyDescent="0.25">
      <c r="C11" s="9"/>
      <c r="E11" s="19">
        <v>0.7</v>
      </c>
      <c r="F11" s="38">
        <f>E11*$F$6*$F$4</f>
        <v>711.48</v>
      </c>
      <c r="G11" s="51">
        <f>F11/$F$5</f>
        <v>149.78526315789475</v>
      </c>
      <c r="H11" s="20"/>
      <c r="I11" s="25">
        <f>MAX(0,$F11-$F$5*I$10)</f>
        <v>46.480000000000018</v>
      </c>
      <c r="J11" s="25">
        <f t="shared" ref="J11:O11" si="1">MAX(0,$F11-$F$5*J$10)</f>
        <v>0</v>
      </c>
      <c r="K11" s="25">
        <f t="shared" si="1"/>
        <v>0</v>
      </c>
      <c r="L11" s="25">
        <f t="shared" si="1"/>
        <v>0</v>
      </c>
      <c r="M11" s="25">
        <f t="shared" si="1"/>
        <v>0</v>
      </c>
      <c r="N11" s="25">
        <f t="shared" si="1"/>
        <v>0</v>
      </c>
      <c r="O11" s="25">
        <f t="shared" si="1"/>
        <v>0</v>
      </c>
      <c r="P11" s="12"/>
    </row>
    <row r="12" spans="3:22" x14ac:dyDescent="0.25">
      <c r="C12" s="9"/>
      <c r="E12" s="21">
        <v>0.75</v>
      </c>
      <c r="F12" s="39">
        <f>E12*$F$6*$F$4</f>
        <v>762.30000000000007</v>
      </c>
      <c r="G12" s="52">
        <f t="shared" ref="G12:G14" si="2">F12/$F$5</f>
        <v>160.48421052631579</v>
      </c>
      <c r="H12" s="22"/>
      <c r="I12" s="25">
        <f t="shared" ref="I12:O14" si="3">MAX(0,$F12-$F$5*I$10)</f>
        <v>97.300000000000068</v>
      </c>
      <c r="J12" s="25">
        <f t="shared" si="3"/>
        <v>2.3000000000000682</v>
      </c>
      <c r="K12" s="25">
        <f t="shared" si="3"/>
        <v>0</v>
      </c>
      <c r="L12" s="25">
        <f t="shared" si="3"/>
        <v>0</v>
      </c>
      <c r="M12" s="25">
        <f t="shared" si="3"/>
        <v>0</v>
      </c>
      <c r="N12" s="25">
        <f t="shared" si="3"/>
        <v>0</v>
      </c>
      <c r="O12" s="25">
        <f t="shared" si="3"/>
        <v>0</v>
      </c>
      <c r="P12" s="12"/>
      <c r="S12" s="59">
        <f t="shared" ref="S12:S13" si="4">E12/(1-$J$5)-1</f>
        <v>-0.22828507795100228</v>
      </c>
      <c r="V12" s="57"/>
    </row>
    <row r="13" spans="3:22" x14ac:dyDescent="0.25">
      <c r="C13" s="9"/>
      <c r="E13" s="21">
        <v>0.8</v>
      </c>
      <c r="F13" s="39">
        <f>E13*$F$6*$F$4</f>
        <v>813.12</v>
      </c>
      <c r="G13" s="52">
        <f t="shared" si="2"/>
        <v>171.18315789473684</v>
      </c>
      <c r="H13" s="22"/>
      <c r="I13" s="25">
        <f t="shared" si="3"/>
        <v>148.12</v>
      </c>
      <c r="J13" s="25">
        <f t="shared" si="3"/>
        <v>53.120000000000005</v>
      </c>
      <c r="K13" s="25">
        <f t="shared" si="3"/>
        <v>0</v>
      </c>
      <c r="L13" s="25">
        <f t="shared" si="3"/>
        <v>0</v>
      </c>
      <c r="M13" s="25">
        <f t="shared" si="3"/>
        <v>0</v>
      </c>
      <c r="N13" s="25">
        <f t="shared" si="3"/>
        <v>0</v>
      </c>
      <c r="O13" s="25">
        <f t="shared" si="3"/>
        <v>0</v>
      </c>
      <c r="P13" s="12"/>
      <c r="S13" s="59">
        <f t="shared" si="4"/>
        <v>-0.1768374164810691</v>
      </c>
      <c r="V13" s="57"/>
    </row>
    <row r="14" spans="3:22" x14ac:dyDescent="0.25">
      <c r="C14" s="9"/>
      <c r="E14" s="23">
        <v>0.85</v>
      </c>
      <c r="F14" s="40">
        <f>E14*$F$6*$F$4</f>
        <v>863.94</v>
      </c>
      <c r="G14" s="53">
        <f t="shared" si="2"/>
        <v>181.88210526315791</v>
      </c>
      <c r="H14" s="24"/>
      <c r="I14" s="25">
        <f t="shared" si="3"/>
        <v>198.94000000000005</v>
      </c>
      <c r="J14" s="25">
        <f t="shared" si="3"/>
        <v>103.94000000000005</v>
      </c>
      <c r="K14" s="25">
        <f t="shared" si="3"/>
        <v>8.9400000000000546</v>
      </c>
      <c r="L14" s="25">
        <f t="shared" si="3"/>
        <v>0</v>
      </c>
      <c r="M14" s="25">
        <f t="shared" si="3"/>
        <v>0</v>
      </c>
      <c r="N14" s="25">
        <f t="shared" si="3"/>
        <v>0</v>
      </c>
      <c r="O14" s="25">
        <f t="shared" si="3"/>
        <v>0</v>
      </c>
      <c r="P14" s="12"/>
      <c r="S14" s="59">
        <f>E14/(1-$J$5)-1</f>
        <v>-0.12538975501113603</v>
      </c>
      <c r="V14" s="57"/>
    </row>
    <row r="15" spans="3:22" x14ac:dyDescent="0.25">
      <c r="C15" s="9"/>
      <c r="G15" s="26"/>
      <c r="P15" s="12"/>
    </row>
    <row r="16" spans="3:22" ht="15.75" thickBot="1" x14ac:dyDescent="0.3">
      <c r="C16" s="27"/>
      <c r="D16" s="28"/>
      <c r="E16" s="28"/>
      <c r="F16" s="29" t="s">
        <v>2</v>
      </c>
      <c r="G16" s="30"/>
      <c r="H16" s="30"/>
      <c r="I16" s="31">
        <f>I10/$F$6</f>
        <v>0.63636363636363635</v>
      </c>
      <c r="J16" s="31">
        <f t="shared" ref="J16:O16" si="5">J10/$F$6</f>
        <v>0.72727272727272729</v>
      </c>
      <c r="K16" s="31">
        <f t="shared" si="5"/>
        <v>0.81818181818181823</v>
      </c>
      <c r="L16" s="31">
        <f t="shared" si="5"/>
        <v>0.90909090909090906</v>
      </c>
      <c r="M16" s="31">
        <f t="shared" si="5"/>
        <v>1</v>
      </c>
      <c r="N16" s="31">
        <f t="shared" si="5"/>
        <v>1.0909090909090908</v>
      </c>
      <c r="O16" s="32">
        <f t="shared" si="5"/>
        <v>1.1818181818181819</v>
      </c>
      <c r="P16" s="33"/>
    </row>
    <row r="17" spans="3:22" ht="8.1" customHeight="1" x14ac:dyDescent="0.25">
      <c r="C17" s="46"/>
      <c r="D17" s="46"/>
      <c r="E17" s="46"/>
      <c r="F17" s="46"/>
      <c r="G17" s="46"/>
      <c r="H17" s="46"/>
      <c r="I17" s="47"/>
      <c r="J17" s="47"/>
      <c r="K17" s="47"/>
      <c r="L17" s="47"/>
      <c r="M17" s="47"/>
      <c r="N17" s="47"/>
      <c r="O17" s="47"/>
      <c r="P17" s="46"/>
    </row>
    <row r="18" spans="3:22" ht="8.1" customHeight="1" thickBot="1" x14ac:dyDescent="0.3">
      <c r="E18" s="48"/>
    </row>
    <row r="19" spans="3:22" ht="17.25" x14ac:dyDescent="0.25">
      <c r="C19" s="3" t="s">
        <v>3</v>
      </c>
      <c r="D19" s="4"/>
      <c r="E19" s="5" t="s">
        <v>6</v>
      </c>
      <c r="F19" s="6">
        <v>11.09</v>
      </c>
      <c r="G19" s="7"/>
      <c r="H19" s="7"/>
      <c r="I19" s="4"/>
      <c r="J19" s="4" t="s">
        <v>14</v>
      </c>
      <c r="K19" s="4"/>
      <c r="L19" s="4"/>
      <c r="M19" s="4"/>
      <c r="N19" s="4"/>
      <c r="O19" s="4"/>
      <c r="P19" s="8"/>
    </row>
    <row r="20" spans="3:22" ht="17.25" x14ac:dyDescent="0.25">
      <c r="C20" s="9"/>
      <c r="E20" s="10" t="s">
        <v>7</v>
      </c>
      <c r="F20" s="41">
        <v>12.63</v>
      </c>
      <c r="G20" s="11"/>
      <c r="H20" s="11"/>
      <c r="J20" s="49">
        <f>F20/F19-1</f>
        <v>0.13886384129846707</v>
      </c>
      <c r="P20" s="12"/>
    </row>
    <row r="21" spans="3:22" ht="17.25" x14ac:dyDescent="0.25">
      <c r="C21" s="9"/>
      <c r="E21" s="10" t="s">
        <v>8</v>
      </c>
      <c r="F21" s="1">
        <v>70</v>
      </c>
      <c r="G21" s="13"/>
      <c r="H21" s="13"/>
      <c r="J21" s="14"/>
      <c r="P21" s="12"/>
    </row>
    <row r="22" spans="3:22" ht="17.25" x14ac:dyDescent="0.25">
      <c r="C22" s="9"/>
      <c r="E22" s="10" t="s">
        <v>9</v>
      </c>
      <c r="F22" s="1">
        <v>6</v>
      </c>
      <c r="G22" s="13"/>
      <c r="H22" s="13"/>
      <c r="P22" s="12"/>
    </row>
    <row r="23" spans="3:22" x14ac:dyDescent="0.25">
      <c r="C23" s="9"/>
      <c r="I23" s="70" t="s">
        <v>15</v>
      </c>
      <c r="J23" s="70"/>
      <c r="K23" s="70"/>
      <c r="L23" s="70"/>
      <c r="M23" s="70"/>
      <c r="N23" s="70"/>
      <c r="O23" s="70"/>
      <c r="P23" s="12"/>
    </row>
    <row r="24" spans="3:22" x14ac:dyDescent="0.25">
      <c r="C24" s="9"/>
      <c r="I24" s="71" t="s">
        <v>0</v>
      </c>
      <c r="J24" s="71"/>
      <c r="K24" s="71"/>
      <c r="L24" s="71"/>
      <c r="M24" s="71"/>
      <c r="N24" s="71"/>
      <c r="O24" s="71"/>
      <c r="P24" s="12"/>
    </row>
    <row r="25" spans="3:22" ht="33" customHeight="1" x14ac:dyDescent="0.25">
      <c r="C25" s="9"/>
      <c r="E25" t="s">
        <v>4</v>
      </c>
      <c r="F25" s="16" t="s">
        <v>5</v>
      </c>
      <c r="G25" s="50" t="s">
        <v>10</v>
      </c>
      <c r="H25" s="10"/>
      <c r="I25" s="18">
        <f t="shared" ref="I25:K25" si="6">J25-$F$22</f>
        <v>46</v>
      </c>
      <c r="J25" s="18">
        <f t="shared" si="6"/>
        <v>52</v>
      </c>
      <c r="K25" s="18">
        <f t="shared" si="6"/>
        <v>58</v>
      </c>
      <c r="L25" s="18">
        <f>M25-$F$22</f>
        <v>64</v>
      </c>
      <c r="M25" s="68">
        <f>F21</f>
        <v>70</v>
      </c>
      <c r="N25" s="18">
        <f>M25+$F$22</f>
        <v>76</v>
      </c>
      <c r="O25" s="18">
        <f>N25+$F$22</f>
        <v>82</v>
      </c>
      <c r="P25" s="12"/>
    </row>
    <row r="26" spans="3:22" x14ac:dyDescent="0.25">
      <c r="C26" s="9"/>
      <c r="E26" s="19">
        <v>0.7</v>
      </c>
      <c r="F26" s="42">
        <f>E26*$F$21*$F$19</f>
        <v>543.41</v>
      </c>
      <c r="G26" s="54">
        <f>F26/$F$20</f>
        <v>43.025336500395881</v>
      </c>
      <c r="H26" s="34"/>
      <c r="I26" s="25">
        <f>MAX(0,$F26-$F$20*I$25)</f>
        <v>0</v>
      </c>
      <c r="J26" s="25">
        <f t="shared" ref="J26:O26" si="7">MAX(0,$F26-$F$20*J$25)</f>
        <v>0</v>
      </c>
      <c r="K26" s="25">
        <f t="shared" si="7"/>
        <v>0</v>
      </c>
      <c r="L26" s="25">
        <f t="shared" si="7"/>
        <v>0</v>
      </c>
      <c r="M26" s="25">
        <f t="shared" si="7"/>
        <v>0</v>
      </c>
      <c r="N26" s="25">
        <f t="shared" si="7"/>
        <v>0</v>
      </c>
      <c r="O26" s="25">
        <f t="shared" si="7"/>
        <v>0</v>
      </c>
      <c r="P26" s="12"/>
    </row>
    <row r="27" spans="3:22" x14ac:dyDescent="0.25">
      <c r="C27" s="9"/>
      <c r="E27" s="21">
        <v>0.75</v>
      </c>
      <c r="F27" s="43">
        <f>E27*$F$21*$F$19</f>
        <v>582.22500000000002</v>
      </c>
      <c r="G27" s="55">
        <f t="shared" ref="G27:G29" si="8">F27/$F$20</f>
        <v>46.098574821852729</v>
      </c>
      <c r="H27" s="35"/>
      <c r="I27" s="25">
        <f t="shared" ref="I27:O29" si="9">MAX(0,$F27-$F$20*I$25)</f>
        <v>1.2450000000000045</v>
      </c>
      <c r="J27" s="25">
        <f t="shared" si="9"/>
        <v>0</v>
      </c>
      <c r="K27" s="25">
        <f t="shared" si="9"/>
        <v>0</v>
      </c>
      <c r="L27" s="25">
        <f t="shared" si="9"/>
        <v>0</v>
      </c>
      <c r="M27" s="25">
        <f t="shared" si="9"/>
        <v>0</v>
      </c>
      <c r="N27" s="25">
        <f t="shared" si="9"/>
        <v>0</v>
      </c>
      <c r="O27" s="25">
        <f t="shared" si="9"/>
        <v>0</v>
      </c>
      <c r="P27" s="12"/>
      <c r="S27" s="59">
        <f>E27/(1-$J$20)-1</f>
        <v>-0.12905759162303665</v>
      </c>
      <c r="V27" s="57"/>
    </row>
    <row r="28" spans="3:22" x14ac:dyDescent="0.25">
      <c r="C28" s="9"/>
      <c r="E28" s="21">
        <v>0.8</v>
      </c>
      <c r="F28" s="43">
        <f>E28*$F$21*$F$19</f>
        <v>621.04</v>
      </c>
      <c r="G28" s="55">
        <f t="shared" si="8"/>
        <v>49.171813143309578</v>
      </c>
      <c r="H28" s="35"/>
      <c r="I28" s="25">
        <f t="shared" si="9"/>
        <v>40.059999999999945</v>
      </c>
      <c r="J28" s="25">
        <f t="shared" si="9"/>
        <v>0</v>
      </c>
      <c r="K28" s="25">
        <f t="shared" si="9"/>
        <v>0</v>
      </c>
      <c r="L28" s="25">
        <f t="shared" si="9"/>
        <v>0</v>
      </c>
      <c r="M28" s="25">
        <f t="shared" si="9"/>
        <v>0</v>
      </c>
      <c r="N28" s="25">
        <f t="shared" si="9"/>
        <v>0</v>
      </c>
      <c r="O28" s="25">
        <f t="shared" si="9"/>
        <v>0</v>
      </c>
      <c r="P28" s="12"/>
      <c r="S28" s="59">
        <f t="shared" ref="S28:S29" si="10">E28/(1-$J$20)-1</f>
        <v>-7.0994764397905752E-2</v>
      </c>
      <c r="V28" s="57"/>
    </row>
    <row r="29" spans="3:22" x14ac:dyDescent="0.25">
      <c r="C29" s="9"/>
      <c r="E29" s="23">
        <v>0.85</v>
      </c>
      <c r="F29" s="44">
        <f>E29*$F$21*$F$19</f>
        <v>659.85500000000002</v>
      </c>
      <c r="G29" s="56">
        <f t="shared" si="8"/>
        <v>52.245051464766426</v>
      </c>
      <c r="H29" s="36"/>
      <c r="I29" s="25">
        <f t="shared" si="9"/>
        <v>78.875</v>
      </c>
      <c r="J29" s="25">
        <f t="shared" si="9"/>
        <v>3.0950000000000273</v>
      </c>
      <c r="K29" s="25">
        <f t="shared" si="9"/>
        <v>0</v>
      </c>
      <c r="L29" s="25">
        <f t="shared" si="9"/>
        <v>0</v>
      </c>
      <c r="M29" s="25">
        <f t="shared" si="9"/>
        <v>0</v>
      </c>
      <c r="N29" s="25">
        <f t="shared" si="9"/>
        <v>0</v>
      </c>
      <c r="O29" s="25">
        <f t="shared" si="9"/>
        <v>0</v>
      </c>
      <c r="P29" s="12"/>
      <c r="S29" s="59">
        <f t="shared" si="10"/>
        <v>-1.2931937172774965E-2</v>
      </c>
      <c r="V29" s="57"/>
    </row>
    <row r="30" spans="3:22" x14ac:dyDescent="0.25">
      <c r="C30" s="9"/>
      <c r="G30" s="37"/>
      <c r="P30" s="12"/>
    </row>
    <row r="31" spans="3:22" ht="15.75" thickBot="1" x14ac:dyDescent="0.3">
      <c r="C31" s="27"/>
      <c r="D31" s="28"/>
      <c r="E31" s="28"/>
      <c r="F31" s="29" t="s">
        <v>2</v>
      </c>
      <c r="G31" s="30"/>
      <c r="H31" s="30"/>
      <c r="I31" s="31">
        <f>I25/$F$21</f>
        <v>0.65714285714285714</v>
      </c>
      <c r="J31" s="31">
        <f t="shared" ref="J31:O31" si="11">J25/$F$21</f>
        <v>0.74285714285714288</v>
      </c>
      <c r="K31" s="31">
        <f t="shared" si="11"/>
        <v>0.82857142857142863</v>
      </c>
      <c r="L31" s="31">
        <f t="shared" si="11"/>
        <v>0.91428571428571426</v>
      </c>
      <c r="M31" s="31">
        <f t="shared" si="11"/>
        <v>1</v>
      </c>
      <c r="N31" s="31">
        <f t="shared" si="11"/>
        <v>1.0857142857142856</v>
      </c>
      <c r="O31" s="32">
        <f t="shared" si="11"/>
        <v>1.1714285714285715</v>
      </c>
      <c r="P31" s="33"/>
    </row>
    <row r="32" spans="3:22" ht="15.75" x14ac:dyDescent="0.25">
      <c r="C32" s="45" t="s">
        <v>16</v>
      </c>
    </row>
    <row r="33" spans="3:22" ht="15.75" x14ac:dyDescent="0.25">
      <c r="C33" s="45" t="s">
        <v>17</v>
      </c>
    </row>
    <row r="34" spans="3:22" ht="15.75" x14ac:dyDescent="0.25">
      <c r="C34" s="45" t="s">
        <v>13</v>
      </c>
      <c r="V34" s="57"/>
    </row>
    <row r="35" spans="3:22" ht="15.75" x14ac:dyDescent="0.25">
      <c r="C35" s="45" t="s">
        <v>11</v>
      </c>
    </row>
    <row r="37" spans="3:22" ht="9" customHeight="1" x14ac:dyDescent="0.25"/>
  </sheetData>
  <sheetProtection algorithmName="SHA-512" hashValue="V1rkW3DS5L4UHEi5jNttHzuSQy8IfpTIOPahQ5c+LV807gAXNxuwU1V6QNJWb1dD+6aYR+z477iPqZccf/P+Mg==" saltValue="4jnMoG2QwCmu+Jb8++KXnA==" spinCount="100000" sheet="1" selectLockedCells="1"/>
  <mergeCells count="4">
    <mergeCell ref="I23:O23"/>
    <mergeCell ref="I24:O24"/>
    <mergeCell ref="I8:O8"/>
    <mergeCell ref="I9:O9"/>
  </mergeCells>
  <conditionalFormatting sqref="I11:O14">
    <cfRule type="colorScale" priority="4">
      <colorScale>
        <cfvo type="min"/>
        <cfvo type="max"/>
        <color rgb="FFFCFCFF"/>
        <color rgb="FFFF0000"/>
      </colorScale>
    </cfRule>
  </conditionalFormatting>
  <conditionalFormatting sqref="I31:O31 I26:O29">
    <cfRule type="colorScale" priority="6">
      <colorScale>
        <cfvo type="min"/>
        <cfvo type="max"/>
        <color rgb="FFFCFCFF"/>
        <color rgb="FFFF0000"/>
      </colorScale>
    </cfRule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E978B-9802-418A-80F6-D970A7695F0D}">
  <dimension ref="C1:U34"/>
  <sheetViews>
    <sheetView showGridLines="0" zoomScaleNormal="100" workbookViewId="0">
      <selection activeCell="F5" sqref="F5"/>
    </sheetView>
  </sheetViews>
  <sheetFormatPr defaultRowHeight="15" x14ac:dyDescent="0.25"/>
  <cols>
    <col min="2" max="3" width="1.5703125" customWidth="1"/>
    <col min="4" max="4" width="7.42578125" customWidth="1"/>
    <col min="5" max="5" width="14.7109375" customWidth="1"/>
    <col min="6" max="6" width="10.140625" customWidth="1"/>
    <col min="7" max="7" width="2" customWidth="1"/>
    <col min="15" max="15" width="0.85546875" customWidth="1"/>
    <col min="16" max="16" width="1.42578125" customWidth="1"/>
    <col min="18" max="18" width="21.42578125" bestFit="1" customWidth="1"/>
  </cols>
  <sheetData>
    <row r="1" spans="3:21" ht="18.75" x14ac:dyDescent="0.3">
      <c r="C1" s="67" t="s">
        <v>23</v>
      </c>
    </row>
    <row r="2" spans="3:21" x14ac:dyDescent="0.25">
      <c r="C2" s="2" t="s">
        <v>12</v>
      </c>
    </row>
    <row r="3" spans="3:21" ht="9" customHeight="1" thickBot="1" x14ac:dyDescent="0.3"/>
    <row r="4" spans="3:21" ht="17.25" x14ac:dyDescent="0.25">
      <c r="C4" s="3" t="s">
        <v>1</v>
      </c>
      <c r="D4" s="4"/>
      <c r="E4" s="5" t="s">
        <v>6</v>
      </c>
      <c r="F4" s="6">
        <v>4.62</v>
      </c>
      <c r="G4" s="7"/>
      <c r="H4" s="4"/>
      <c r="I4" s="4"/>
      <c r="J4" s="4"/>
      <c r="K4" s="4"/>
      <c r="L4" s="4"/>
      <c r="M4" s="4"/>
      <c r="N4" s="4"/>
      <c r="O4" s="8"/>
    </row>
    <row r="5" spans="3:21" ht="17.25" x14ac:dyDescent="0.25">
      <c r="C5" s="9"/>
      <c r="E5" s="10" t="s">
        <v>21</v>
      </c>
      <c r="F5" s="1">
        <v>220</v>
      </c>
      <c r="G5" s="13"/>
      <c r="I5" s="14"/>
      <c r="O5" s="12"/>
    </row>
    <row r="6" spans="3:21" ht="17.25" x14ac:dyDescent="0.25">
      <c r="C6" s="9"/>
      <c r="E6" s="10" t="s">
        <v>22</v>
      </c>
      <c r="F6" s="1">
        <v>20</v>
      </c>
      <c r="G6" s="13"/>
      <c r="O6" s="12"/>
    </row>
    <row r="7" spans="3:21" x14ac:dyDescent="0.25">
      <c r="C7" s="9"/>
      <c r="H7" s="70" t="s">
        <v>27</v>
      </c>
      <c r="I7" s="70"/>
      <c r="J7" s="70"/>
      <c r="K7" s="70"/>
      <c r="L7" s="70"/>
      <c r="M7" s="70"/>
      <c r="N7" s="70"/>
      <c r="O7" s="12"/>
    </row>
    <row r="8" spans="3:21" x14ac:dyDescent="0.25">
      <c r="C8" s="9"/>
      <c r="H8" s="71" t="s">
        <v>0</v>
      </c>
      <c r="I8" s="71"/>
      <c r="J8" s="71"/>
      <c r="K8" s="71"/>
      <c r="L8" s="71"/>
      <c r="M8" s="71"/>
      <c r="N8" s="71"/>
      <c r="O8" s="12"/>
    </row>
    <row r="9" spans="3:21" ht="33" customHeight="1" x14ac:dyDescent="0.25">
      <c r="C9" s="9"/>
      <c r="E9" s="58" t="s">
        <v>4</v>
      </c>
      <c r="F9" s="16" t="s">
        <v>18</v>
      </c>
      <c r="G9" s="17"/>
      <c r="H9" s="18">
        <f t="shared" ref="H9:J9" si="0">I9-$F$6</f>
        <v>140</v>
      </c>
      <c r="I9" s="18">
        <f t="shared" si="0"/>
        <v>160</v>
      </c>
      <c r="J9" s="18">
        <f t="shared" si="0"/>
        <v>180</v>
      </c>
      <c r="K9" s="18">
        <f>L9-$F$6</f>
        <v>200</v>
      </c>
      <c r="L9" s="68">
        <f>F5</f>
        <v>220</v>
      </c>
      <c r="M9" s="18">
        <f>L9+$F$6</f>
        <v>240</v>
      </c>
      <c r="N9" s="18">
        <f>M9+$F$6</f>
        <v>260</v>
      </c>
      <c r="O9" s="12"/>
    </row>
    <row r="10" spans="3:21" x14ac:dyDescent="0.25">
      <c r="C10" s="9"/>
      <c r="E10" s="19">
        <v>0.7</v>
      </c>
      <c r="F10" s="61">
        <f>E10*$F$5</f>
        <v>154</v>
      </c>
      <c r="G10" s="20"/>
      <c r="H10" s="25">
        <f>MAX(0,$F10-H$9)*$F$4</f>
        <v>64.680000000000007</v>
      </c>
      <c r="I10" s="25">
        <f t="shared" ref="I10:N10" si="1">MAX(0,$F10-I$9)*$F$4</f>
        <v>0</v>
      </c>
      <c r="J10" s="25">
        <f t="shared" si="1"/>
        <v>0</v>
      </c>
      <c r="K10" s="25">
        <f t="shared" si="1"/>
        <v>0</v>
      </c>
      <c r="L10" s="25">
        <f t="shared" si="1"/>
        <v>0</v>
      </c>
      <c r="M10" s="25">
        <f t="shared" si="1"/>
        <v>0</v>
      </c>
      <c r="N10" s="25">
        <f t="shared" si="1"/>
        <v>0</v>
      </c>
      <c r="O10" s="12"/>
    </row>
    <row r="11" spans="3:21" x14ac:dyDescent="0.25">
      <c r="C11" s="9"/>
      <c r="E11" s="21">
        <v>0.75</v>
      </c>
      <c r="F11" s="62">
        <f>E11*$F$5</f>
        <v>165</v>
      </c>
      <c r="G11" s="22"/>
      <c r="H11" s="25">
        <f t="shared" ref="H11:N13" si="2">MAX(0,$F11-H$9)*$F$4</f>
        <v>115.5</v>
      </c>
      <c r="I11" s="25">
        <f t="shared" si="2"/>
        <v>23.1</v>
      </c>
      <c r="J11" s="25">
        <f t="shared" si="2"/>
        <v>0</v>
      </c>
      <c r="K11" s="25">
        <f t="shared" si="2"/>
        <v>0</v>
      </c>
      <c r="L11" s="25">
        <f t="shared" si="2"/>
        <v>0</v>
      </c>
      <c r="M11" s="25">
        <f t="shared" si="2"/>
        <v>0</v>
      </c>
      <c r="N11" s="25">
        <f t="shared" si="2"/>
        <v>0</v>
      </c>
      <c r="O11" s="12"/>
      <c r="R11" s="59" t="e">
        <f>E11/(1-#REF!)-1</f>
        <v>#REF!</v>
      </c>
      <c r="U11" s="57"/>
    </row>
    <row r="12" spans="3:21" x14ac:dyDescent="0.25">
      <c r="C12" s="9"/>
      <c r="E12" s="21">
        <v>0.8</v>
      </c>
      <c r="F12" s="62">
        <f>E12*$F$5</f>
        <v>176</v>
      </c>
      <c r="G12" s="22"/>
      <c r="H12" s="25">
        <f t="shared" si="2"/>
        <v>166.32</v>
      </c>
      <c r="I12" s="25">
        <f t="shared" si="2"/>
        <v>73.92</v>
      </c>
      <c r="J12" s="25">
        <f t="shared" si="2"/>
        <v>0</v>
      </c>
      <c r="K12" s="25">
        <f t="shared" si="2"/>
        <v>0</v>
      </c>
      <c r="L12" s="25">
        <f t="shared" si="2"/>
        <v>0</v>
      </c>
      <c r="M12" s="25">
        <f t="shared" si="2"/>
        <v>0</v>
      </c>
      <c r="N12" s="25">
        <f t="shared" si="2"/>
        <v>0</v>
      </c>
      <c r="O12" s="12"/>
      <c r="R12" s="59" t="e">
        <f>E12/(1-#REF!)-1</f>
        <v>#REF!</v>
      </c>
      <c r="U12" s="57"/>
    </row>
    <row r="13" spans="3:21" x14ac:dyDescent="0.25">
      <c r="C13" s="9"/>
      <c r="E13" s="23">
        <v>0.85</v>
      </c>
      <c r="F13" s="63">
        <f>E13*$F$5</f>
        <v>187</v>
      </c>
      <c r="G13" s="24"/>
      <c r="H13" s="25">
        <f t="shared" si="2"/>
        <v>217.14000000000001</v>
      </c>
      <c r="I13" s="25">
        <f t="shared" si="2"/>
        <v>124.74000000000001</v>
      </c>
      <c r="J13" s="25">
        <f t="shared" si="2"/>
        <v>32.340000000000003</v>
      </c>
      <c r="K13" s="25">
        <f t="shared" si="2"/>
        <v>0</v>
      </c>
      <c r="L13" s="25">
        <f t="shared" si="2"/>
        <v>0</v>
      </c>
      <c r="M13" s="25">
        <f t="shared" si="2"/>
        <v>0</v>
      </c>
      <c r="N13" s="25">
        <f t="shared" si="2"/>
        <v>0</v>
      </c>
      <c r="O13" s="12"/>
      <c r="R13" s="59" t="e">
        <f>E13/(1-#REF!)-1</f>
        <v>#REF!</v>
      </c>
      <c r="U13" s="57"/>
    </row>
    <row r="14" spans="3:21" x14ac:dyDescent="0.25">
      <c r="C14" s="9"/>
      <c r="O14" s="12"/>
    </row>
    <row r="15" spans="3:21" ht="15.75" thickBot="1" x14ac:dyDescent="0.3">
      <c r="C15" s="27"/>
      <c r="D15" s="28"/>
      <c r="E15" s="28"/>
      <c r="F15" s="29" t="s">
        <v>2</v>
      </c>
      <c r="G15" s="30"/>
      <c r="H15" s="31">
        <f t="shared" ref="H15:N15" si="3">H9/$F$5</f>
        <v>0.63636363636363635</v>
      </c>
      <c r="I15" s="31">
        <f t="shared" si="3"/>
        <v>0.72727272727272729</v>
      </c>
      <c r="J15" s="31">
        <f t="shared" si="3"/>
        <v>0.81818181818181823</v>
      </c>
      <c r="K15" s="31">
        <f t="shared" si="3"/>
        <v>0.90909090909090906</v>
      </c>
      <c r="L15" s="31">
        <f t="shared" si="3"/>
        <v>1</v>
      </c>
      <c r="M15" s="31">
        <f t="shared" si="3"/>
        <v>1.0909090909090908</v>
      </c>
      <c r="N15" s="32">
        <f t="shared" si="3"/>
        <v>1.1818181818181819</v>
      </c>
      <c r="O15" s="33"/>
    </row>
    <row r="16" spans="3:21" ht="8.1" customHeight="1" x14ac:dyDescent="0.25">
      <c r="C16" s="46"/>
      <c r="D16" s="46"/>
      <c r="E16" s="46"/>
      <c r="F16" s="46"/>
      <c r="G16" s="46"/>
      <c r="H16" s="47"/>
      <c r="I16" s="47"/>
      <c r="J16" s="47"/>
      <c r="K16" s="47"/>
      <c r="L16" s="47"/>
      <c r="M16" s="47"/>
      <c r="N16" s="47"/>
      <c r="O16" s="46"/>
    </row>
    <row r="17" spans="3:21" ht="8.1" customHeight="1" thickBot="1" x14ac:dyDescent="0.3">
      <c r="E17" s="48"/>
    </row>
    <row r="18" spans="3:21" ht="17.25" x14ac:dyDescent="0.25">
      <c r="C18" s="3" t="s">
        <v>3</v>
      </c>
      <c r="D18" s="4"/>
      <c r="E18" s="5" t="s">
        <v>6</v>
      </c>
      <c r="F18" s="6">
        <v>11.09</v>
      </c>
      <c r="G18" s="7"/>
      <c r="H18" s="4"/>
      <c r="I18" s="4"/>
      <c r="J18" s="4"/>
      <c r="K18" s="4"/>
      <c r="L18" s="4"/>
      <c r="M18" s="4"/>
      <c r="N18" s="4"/>
      <c r="O18" s="8"/>
    </row>
    <row r="19" spans="3:21" ht="17.25" x14ac:dyDescent="0.25">
      <c r="C19" s="9"/>
      <c r="E19" s="10" t="s">
        <v>21</v>
      </c>
      <c r="F19" s="1">
        <v>70</v>
      </c>
      <c r="G19" s="13"/>
      <c r="I19" s="14"/>
      <c r="O19" s="12"/>
    </row>
    <row r="20" spans="3:21" ht="17.25" x14ac:dyDescent="0.25">
      <c r="C20" s="9"/>
      <c r="E20" s="10" t="s">
        <v>22</v>
      </c>
      <c r="F20" s="1">
        <v>6</v>
      </c>
      <c r="G20" s="13"/>
      <c r="O20" s="12"/>
    </row>
    <row r="21" spans="3:21" x14ac:dyDescent="0.25">
      <c r="C21" s="9"/>
      <c r="H21" s="70" t="s">
        <v>27</v>
      </c>
      <c r="I21" s="70"/>
      <c r="J21" s="70"/>
      <c r="K21" s="70"/>
      <c r="L21" s="70"/>
      <c r="M21" s="70"/>
      <c r="N21" s="70"/>
      <c r="O21" s="12"/>
    </row>
    <row r="22" spans="3:21" x14ac:dyDescent="0.25">
      <c r="C22" s="9"/>
      <c r="H22" s="71" t="s">
        <v>0</v>
      </c>
      <c r="I22" s="71"/>
      <c r="J22" s="71"/>
      <c r="K22" s="71"/>
      <c r="L22" s="71"/>
      <c r="M22" s="71"/>
      <c r="N22" s="71"/>
      <c r="O22" s="12"/>
    </row>
    <row r="23" spans="3:21" ht="33" customHeight="1" x14ac:dyDescent="0.25">
      <c r="C23" s="9"/>
      <c r="E23" t="s">
        <v>4</v>
      </c>
      <c r="F23" s="16" t="s">
        <v>18</v>
      </c>
      <c r="G23" s="10"/>
      <c r="H23" s="18">
        <f t="shared" ref="H23:J23" si="4">I23-$F$20</f>
        <v>46</v>
      </c>
      <c r="I23" s="18">
        <f t="shared" si="4"/>
        <v>52</v>
      </c>
      <c r="J23" s="18">
        <f t="shared" si="4"/>
        <v>58</v>
      </c>
      <c r="K23" s="18">
        <f>L23-$F$20</f>
        <v>64</v>
      </c>
      <c r="L23" s="68">
        <f>F19</f>
        <v>70</v>
      </c>
      <c r="M23" s="18">
        <f>L23+$F$20</f>
        <v>76</v>
      </c>
      <c r="N23" s="18">
        <f>M23+$F$20</f>
        <v>82</v>
      </c>
      <c r="O23" s="12"/>
    </row>
    <row r="24" spans="3:21" x14ac:dyDescent="0.25">
      <c r="C24" s="9"/>
      <c r="E24" s="19">
        <v>0.7</v>
      </c>
      <c r="F24" s="64">
        <f>$E24*$F$19</f>
        <v>49</v>
      </c>
      <c r="G24" s="34"/>
      <c r="H24" s="25">
        <f>MAX(0,$F24-H$23)*$F$18</f>
        <v>33.269999999999996</v>
      </c>
      <c r="I24" s="25">
        <f t="shared" ref="I24:N24" si="5">MAX(0,$F24-I$23)*$F$18</f>
        <v>0</v>
      </c>
      <c r="J24" s="25">
        <f t="shared" si="5"/>
        <v>0</v>
      </c>
      <c r="K24" s="25">
        <f t="shared" si="5"/>
        <v>0</v>
      </c>
      <c r="L24" s="25">
        <f t="shared" si="5"/>
        <v>0</v>
      </c>
      <c r="M24" s="25">
        <f t="shared" si="5"/>
        <v>0</v>
      </c>
      <c r="N24" s="25">
        <f t="shared" si="5"/>
        <v>0</v>
      </c>
      <c r="O24" s="12"/>
    </row>
    <row r="25" spans="3:21" x14ac:dyDescent="0.25">
      <c r="C25" s="9"/>
      <c r="E25" s="21">
        <v>0.75</v>
      </c>
      <c r="F25" s="65">
        <f t="shared" ref="F25:F27" si="6">$E25*$F$19</f>
        <v>52.5</v>
      </c>
      <c r="G25" s="35"/>
      <c r="H25" s="25">
        <f t="shared" ref="H25:N27" si="7">MAX(0,$F25-H$23)*$F$18</f>
        <v>72.084999999999994</v>
      </c>
      <c r="I25" s="25">
        <f t="shared" si="7"/>
        <v>5.5449999999999999</v>
      </c>
      <c r="J25" s="25">
        <f t="shared" si="7"/>
        <v>0</v>
      </c>
      <c r="K25" s="25">
        <f t="shared" si="7"/>
        <v>0</v>
      </c>
      <c r="L25" s="25">
        <f t="shared" si="7"/>
        <v>0</v>
      </c>
      <c r="M25" s="25">
        <f t="shared" si="7"/>
        <v>0</v>
      </c>
      <c r="N25" s="25">
        <f t="shared" si="7"/>
        <v>0</v>
      </c>
      <c r="O25" s="12"/>
      <c r="R25" s="59" t="e">
        <f>E25/(1-#REF!)-1</f>
        <v>#REF!</v>
      </c>
      <c r="U25" s="57"/>
    </row>
    <row r="26" spans="3:21" x14ac:dyDescent="0.25">
      <c r="C26" s="9"/>
      <c r="E26" s="21">
        <v>0.8</v>
      </c>
      <c r="F26" s="65">
        <f t="shared" si="6"/>
        <v>56</v>
      </c>
      <c r="G26" s="35"/>
      <c r="H26" s="25">
        <f t="shared" si="7"/>
        <v>110.9</v>
      </c>
      <c r="I26" s="25">
        <f t="shared" si="7"/>
        <v>44.36</v>
      </c>
      <c r="J26" s="25">
        <f t="shared" si="7"/>
        <v>0</v>
      </c>
      <c r="K26" s="25">
        <f t="shared" si="7"/>
        <v>0</v>
      </c>
      <c r="L26" s="25">
        <f t="shared" si="7"/>
        <v>0</v>
      </c>
      <c r="M26" s="25">
        <f t="shared" si="7"/>
        <v>0</v>
      </c>
      <c r="N26" s="25">
        <f t="shared" si="7"/>
        <v>0</v>
      </c>
      <c r="O26" s="12"/>
      <c r="R26" s="59" t="e">
        <f>E26/(1-#REF!)-1</f>
        <v>#REF!</v>
      </c>
      <c r="U26" s="57"/>
    </row>
    <row r="27" spans="3:21" x14ac:dyDescent="0.25">
      <c r="C27" s="9"/>
      <c r="E27" s="23">
        <v>0.85</v>
      </c>
      <c r="F27" s="66">
        <f t="shared" si="6"/>
        <v>59.5</v>
      </c>
      <c r="G27" s="36"/>
      <c r="H27" s="25">
        <f t="shared" si="7"/>
        <v>149.715</v>
      </c>
      <c r="I27" s="25">
        <f t="shared" si="7"/>
        <v>83.174999999999997</v>
      </c>
      <c r="J27" s="25">
        <f t="shared" si="7"/>
        <v>16.634999999999998</v>
      </c>
      <c r="K27" s="25">
        <f t="shared" si="7"/>
        <v>0</v>
      </c>
      <c r="L27" s="25">
        <f t="shared" si="7"/>
        <v>0</v>
      </c>
      <c r="M27" s="25">
        <f t="shared" si="7"/>
        <v>0</v>
      </c>
      <c r="N27" s="25">
        <f t="shared" si="7"/>
        <v>0</v>
      </c>
      <c r="O27" s="12"/>
      <c r="R27" s="59" t="e">
        <f>E27/(1-#REF!)-1</f>
        <v>#REF!</v>
      </c>
      <c r="U27" s="57"/>
    </row>
    <row r="28" spans="3:21" x14ac:dyDescent="0.25">
      <c r="C28" s="9"/>
      <c r="O28" s="12"/>
    </row>
    <row r="29" spans="3:21" ht="15.75" thickBot="1" x14ac:dyDescent="0.3">
      <c r="C29" s="27"/>
      <c r="D29" s="28"/>
      <c r="E29" s="28"/>
      <c r="F29" s="29" t="s">
        <v>2</v>
      </c>
      <c r="G29" s="30"/>
      <c r="H29" s="31">
        <f>H23/$F$19</f>
        <v>0.65714285714285714</v>
      </c>
      <c r="I29" s="31">
        <f t="shared" ref="I29:N29" si="8">I23/$F$19</f>
        <v>0.74285714285714288</v>
      </c>
      <c r="J29" s="31">
        <f t="shared" si="8"/>
        <v>0.82857142857142863</v>
      </c>
      <c r="K29" s="31">
        <f t="shared" si="8"/>
        <v>0.91428571428571426</v>
      </c>
      <c r="L29" s="31">
        <f t="shared" si="8"/>
        <v>1</v>
      </c>
      <c r="M29" s="31">
        <f t="shared" si="8"/>
        <v>1.0857142857142856</v>
      </c>
      <c r="N29" s="32">
        <f t="shared" si="8"/>
        <v>1.1714285714285715</v>
      </c>
      <c r="O29" s="33"/>
    </row>
    <row r="30" spans="3:21" ht="15.75" x14ac:dyDescent="0.25">
      <c r="C30" s="45" t="s">
        <v>16</v>
      </c>
    </row>
    <row r="31" spans="3:21" ht="15.75" x14ac:dyDescent="0.25">
      <c r="C31" s="45" t="s">
        <v>19</v>
      </c>
      <c r="U31" s="57"/>
    </row>
    <row r="32" spans="3:21" ht="15.75" x14ac:dyDescent="0.25">
      <c r="C32" s="45" t="s">
        <v>20</v>
      </c>
    </row>
    <row r="34" ht="9" customHeight="1" x14ac:dyDescent="0.25"/>
  </sheetData>
  <sheetProtection algorithmName="SHA-512" hashValue="4mCK3HTSnxqlSDHqydj0DzKWfo4x0HbgiYEk6UYdlXId+zvlauQ+Ux0BSiQh3jdDx/juU4prgZACRSb4IgIv6Q==" saltValue="xBK69iG5ShVMF91JYRvexQ==" spinCount="100000" sheet="1" selectLockedCells="1"/>
  <mergeCells count="4">
    <mergeCell ref="H7:N7"/>
    <mergeCell ref="H8:N8"/>
    <mergeCell ref="H21:N21"/>
    <mergeCell ref="H22:N22"/>
  </mergeCells>
  <conditionalFormatting sqref="H10:N13">
    <cfRule type="colorScale" priority="1">
      <colorScale>
        <cfvo type="min"/>
        <cfvo type="max"/>
        <color rgb="FFFCFCFF"/>
        <color rgb="FFFF0000"/>
      </colorScale>
    </cfRule>
  </conditionalFormatting>
  <conditionalFormatting sqref="H29:N29 H24:N27">
    <cfRule type="colorScale" priority="2">
      <colorScale>
        <cfvo type="min"/>
        <cfvo type="max"/>
        <color rgb="FFFCFCFF"/>
        <color rgb="FFFF0000"/>
      </colorScale>
    </cfRule>
  </conditionalFormatting>
  <pageMargins left="0.7" right="0.7" top="0.75" bottom="0.75" header="0.3" footer="0.3"/>
  <pageSetup orientation="portrait" r:id="rId1"/>
  <ignoredErrors>
    <ignoredError sqref="R11:R27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RP26</vt:lpstr>
      <vt:lpstr>RP-HPE26</vt:lpstr>
      <vt:lpstr>YP26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Sherrick, Bruce</dc:creator>
  <cp:lastModifiedBy>Paulson, Nicholas D</cp:lastModifiedBy>
  <dcterms:created xsi:type="dcterms:W3CDTF">2023-10-06T15:48:27Z</dcterms:created>
  <dcterms:modified xsi:type="dcterms:W3CDTF">2026-11-03T22:41:38Z</dcterms:modified>
</cp:coreProperties>
</file>